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70" windowHeight="5805" tabRatio="679" activeTab="4"/>
  </bookViews>
  <sheets>
    <sheet name="General" sheetId="1" r:id="rId1"/>
    <sheet name="Sanitation" sheetId="2" r:id="rId2"/>
    <sheet name="Fire" sheetId="3" r:id="rId3"/>
    <sheet name="Liquid Fuels" sheetId="4" r:id="rId4"/>
    <sheet name="Capital" sheetId="5" r:id="rId5"/>
    <sheet name="Salaries" sheetId="6" r:id="rId6"/>
  </sheets>
  <definedNames>
    <definedName name="_xlnm.Print_Area" localSheetId="4">'Capital'!$A$1:$R$88</definedName>
    <definedName name="_xlnm.Print_Area" localSheetId="2">'Fire'!$A$1:$K$54</definedName>
    <definedName name="_xlnm.Print_Area" localSheetId="0">'General'!$A$1:$Q$381</definedName>
    <definedName name="_xlnm.Print_Area" localSheetId="3">'Liquid Fuels'!$A$1:$I$26</definedName>
    <definedName name="_xlnm.Print_Area" localSheetId="1">'Sanitation'!$A$1:$I$52</definedName>
    <definedName name="_xlnm.Print_Titles" localSheetId="2">'Fire'!$3:$3</definedName>
    <definedName name="_xlnm.Print_Titles" localSheetId="0">'General'!$3:$3</definedName>
    <definedName name="_xlnm.Print_Titles" localSheetId="1">'Sanitation'!$3:$3</definedName>
  </definedNames>
  <calcPr fullCalcOnLoad="1"/>
</workbook>
</file>

<file path=xl/sharedStrings.xml><?xml version="1.0" encoding="utf-8"?>
<sst xmlns="http://schemas.openxmlformats.org/spreadsheetml/2006/main" count="986" uniqueCount="698">
  <si>
    <t>Income</t>
  </si>
  <si>
    <t>Police</t>
  </si>
  <si>
    <t>Liquid Fuels</t>
  </si>
  <si>
    <t>Pool</t>
  </si>
  <si>
    <t>Sanitation</t>
  </si>
  <si>
    <t>Administration</t>
  </si>
  <si>
    <t>Contingency</t>
  </si>
  <si>
    <t>TOTAL REAL ESTATE TAXES</t>
  </si>
  <si>
    <t>TOTAL ACT 511 TAXES</t>
  </si>
  <si>
    <t>Health Licenses</t>
  </si>
  <si>
    <t>Residential Rental</t>
  </si>
  <si>
    <t>Yard Sale Permits</t>
  </si>
  <si>
    <t>Moving Permits</t>
  </si>
  <si>
    <t>Coin Operated Devices</t>
  </si>
  <si>
    <t>Transient Retail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</si>
  <si>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</si>
  <si>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</si>
  <si>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</si>
  <si>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</si>
  <si>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</si>
  <si>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</si>
  <si>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</si>
  <si>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</si>
  <si>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</si>
  <si>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Checking Interest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</si>
  <si>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</si>
  <si>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</si>
  <si>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</si>
  <si>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</si>
  <si>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</si>
  <si>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</si>
  <si>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</si>
  <si>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</si>
  <si>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</si>
  <si>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ZHB Fees</t>
  </si>
  <si>
    <t>Building Permits Borough</t>
  </si>
  <si>
    <t>Building Permits BIA</t>
  </si>
  <si>
    <t>Other - UCC appeals</t>
  </si>
  <si>
    <t>State Fees</t>
  </si>
  <si>
    <t>Sale of Maps &amp; Publications</t>
  </si>
  <si>
    <t>Total General Government</t>
  </si>
  <si>
    <t>Accident Reports</t>
  </si>
  <si>
    <t>Fingerprinting</t>
  </si>
  <si>
    <t>Alarm Permits</t>
  </si>
  <si>
    <t>False Alarm Fees</t>
  </si>
  <si>
    <t>Total Public Safety</t>
  </si>
  <si>
    <t>Street Opening Permits</t>
  </si>
  <si>
    <t>Contracted Snow Removal</t>
  </si>
  <si>
    <t>Total Streets &amp; Highways</t>
  </si>
  <si>
    <t>Sanitation Fees</t>
  </si>
  <si>
    <t xml:space="preserve">General </t>
  </si>
  <si>
    <t>Recycling Fees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</si>
  <si>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</si>
  <si>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</si>
  <si>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</si>
  <si>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</si>
  <si>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</si>
  <si>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</si>
  <si>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</si>
  <si>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</si>
  <si>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</si>
  <si>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</si>
  <si>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</si>
  <si>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</si>
  <si>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YMCA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</si>
  <si>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</si>
  <si>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</si>
  <si>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</si>
  <si>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</si>
  <si>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</si>
  <si>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</si>
  <si>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</si>
  <si>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</si>
  <si>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</si>
  <si>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</si>
  <si>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</si>
  <si>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</si>
  <si>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</si>
  <si>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</si>
  <si>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</si>
  <si>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</si>
  <si>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</si>
  <si>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</si>
  <si>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</si>
  <si>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Manager's Bond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</si>
  <si>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</si>
  <si>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</si>
  <si>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</si>
  <si>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</si>
  <si>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</si>
  <si>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</si>
  <si>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</si>
  <si>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</si>
  <si>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</si>
  <si>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</si>
  <si>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</si>
  <si>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</si>
  <si>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</si>
  <si>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</si>
  <si>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</si>
  <si>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</si>
  <si>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</si>
  <si>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</si>
  <si>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</si>
  <si>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</si>
  <si>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</si>
  <si>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</si>
  <si>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</si>
  <si>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</si>
  <si>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</si>
  <si>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</si>
  <si>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</si>
  <si>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</si>
  <si>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</si>
  <si>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</si>
  <si>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</si>
  <si>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</si>
  <si>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Tumminello</t>
  </si>
  <si>
    <t>Engineer - Thomas Iron works</t>
  </si>
  <si>
    <t>TOTAL ENGINEER</t>
  </si>
  <si>
    <t>Building Supplies</t>
  </si>
  <si>
    <t>Electric</t>
  </si>
  <si>
    <t>UGI</t>
  </si>
  <si>
    <t>Maintenance</t>
  </si>
  <si>
    <t>Contracted Cleaning</t>
  </si>
  <si>
    <t>Miscellaneous</t>
  </si>
  <si>
    <t>TOTAL BUILDING</t>
  </si>
  <si>
    <t>Chief Salary</t>
  </si>
  <si>
    <t>Sergeant Salary</t>
  </si>
  <si>
    <t>Investigator</t>
  </si>
  <si>
    <t>Overtime</t>
  </si>
  <si>
    <t>Part Time Officers</t>
  </si>
  <si>
    <t>Differential</t>
  </si>
  <si>
    <t>Compensatory</t>
  </si>
  <si>
    <t>Police Secretary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</si>
  <si>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</si>
  <si>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</si>
  <si>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</si>
  <si>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</si>
  <si>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</si>
  <si>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</si>
  <si>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</si>
  <si>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</si>
  <si>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</si>
  <si>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</si>
  <si>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</si>
  <si>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</si>
  <si>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</si>
  <si>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</si>
  <si>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</si>
  <si>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</si>
  <si>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</si>
  <si>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</si>
  <si>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Health Officer</t>
  </si>
  <si>
    <t>TOTAL HEALTH</t>
  </si>
  <si>
    <t>Sanitation Crew</t>
  </si>
  <si>
    <t>PT Seasonal</t>
  </si>
  <si>
    <t>Recycling Center</t>
  </si>
  <si>
    <t>Chemicals</t>
  </si>
  <si>
    <t>Clothing Allowance</t>
  </si>
  <si>
    <t>Landfill Charges</t>
  </si>
  <si>
    <t>Recycling Charges</t>
  </si>
  <si>
    <t>PW Superintendent</t>
  </si>
  <si>
    <t>Crew Leader</t>
  </si>
  <si>
    <t>Public Works Crew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</si>
  <si>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</si>
  <si>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</si>
  <si>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</si>
  <si>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</si>
  <si>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</si>
  <si>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</si>
  <si>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</si>
  <si>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</si>
  <si>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</si>
  <si>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Park Maintenance Crews</t>
  </si>
  <si>
    <t>Utilities</t>
  </si>
  <si>
    <t>Rental</t>
  </si>
  <si>
    <t>Professional Services</t>
  </si>
  <si>
    <t>TOTAL PARK &amp; RECREATION</t>
  </si>
  <si>
    <t>Pool Manager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</si>
  <si>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</si>
  <si>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</si>
  <si>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</si>
  <si>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</si>
  <si>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</si>
  <si>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</si>
  <si>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</si>
  <si>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</si>
  <si>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</si>
  <si>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</si>
  <si>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</si>
  <si>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</si>
  <si>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</si>
  <si>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</si>
  <si>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</si>
  <si>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</si>
  <si>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</si>
  <si>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</si>
  <si>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</si>
  <si>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</si>
  <si>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</si>
  <si>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</si>
  <si>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</si>
  <si>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</si>
  <si>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</si>
  <si>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</si>
  <si>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</si>
  <si>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>Rails to Trails</t>
  </si>
  <si>
    <t xml:space="preserve">TOTAL INSURANCE </t>
  </si>
  <si>
    <t>Fire Tax - Current</t>
  </si>
  <si>
    <t>Fire Tax - Prior</t>
  </si>
  <si>
    <t>TOTAL FIRE TAX</t>
  </si>
  <si>
    <t>Fire Checking Interest</t>
  </si>
  <si>
    <t>Fire Savings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</si>
  <si>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</si>
  <si>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</si>
  <si>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</si>
  <si>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</si>
  <si>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</si>
  <si>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</si>
  <si>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</si>
  <si>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</si>
  <si>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</si>
  <si>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</si>
  <si>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</si>
  <si>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</si>
  <si>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</si>
  <si>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</si>
  <si>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</si>
  <si>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</si>
  <si>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</si>
  <si>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</si>
  <si>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</si>
  <si>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</si>
  <si>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</si>
  <si>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</si>
  <si>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</si>
  <si>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361.00</t>
  </si>
  <si>
    <t>362.00</t>
  </si>
  <si>
    <t>392.00</t>
  </si>
  <si>
    <t>Interfund Operating Transfers</t>
  </si>
  <si>
    <t>420.00</t>
  </si>
  <si>
    <t>Library Appropriation</t>
  </si>
  <si>
    <t>492.00</t>
  </si>
  <si>
    <t>TOTAL EXPENSES</t>
  </si>
  <si>
    <t>Actual to 6-30-11</t>
  </si>
  <si>
    <t>Manager Search</t>
  </si>
  <si>
    <t>Engineer - Zoning</t>
  </si>
  <si>
    <t>Engineer - Main &amp; Walnut</t>
  </si>
  <si>
    <t>Engineer - Rails to Trails</t>
  </si>
  <si>
    <t>Reinhard</t>
  </si>
  <si>
    <t>Vehicle Maintenance/Gas</t>
  </si>
  <si>
    <t>Safety Committee</t>
  </si>
  <si>
    <t>Grants</t>
  </si>
  <si>
    <t>Liquid fuels</t>
  </si>
  <si>
    <t>Main Street Manager Contrib.</t>
  </si>
  <si>
    <t>Treasurer Bond</t>
  </si>
  <si>
    <t>Auditor/Accounting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</si>
  <si>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</si>
  <si>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</si>
  <si>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</si>
  <si>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</si>
  <si>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</si>
  <si>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</si>
  <si>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</si>
  <si>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REVENUE OVER (UNDER) EXP.</t>
  </si>
  <si>
    <t>Pension contribution</t>
  </si>
  <si>
    <t>Business Registration</t>
  </si>
  <si>
    <t>Official Expenses</t>
  </si>
  <si>
    <t xml:space="preserve"> Actual 2009</t>
  </si>
  <si>
    <t>2009 Actual</t>
  </si>
  <si>
    <t>2010 Actual</t>
  </si>
  <si>
    <t>Fire Tax - Delinq.</t>
  </si>
  <si>
    <t xml:space="preserve"> Fire Service Billing</t>
  </si>
  <si>
    <t>Fire CD Interest</t>
  </si>
  <si>
    <t>Expense</t>
  </si>
  <si>
    <t>Asst. Chief Salary</t>
  </si>
  <si>
    <t>Radio Maint.</t>
  </si>
  <si>
    <t>Recruitment/Retention</t>
  </si>
  <si>
    <t>Gasoline / Oil</t>
  </si>
  <si>
    <t>Total Expense</t>
  </si>
  <si>
    <t>Revenue Over (Under) Expense</t>
  </si>
  <si>
    <t>Del.  Garb. &amp; Recyling</t>
  </si>
  <si>
    <t>Dumpster Permits</t>
  </si>
  <si>
    <t>Interest - Checking</t>
  </si>
  <si>
    <t>Interest Savings</t>
  </si>
  <si>
    <t>Total Highway Aid</t>
  </si>
  <si>
    <t>Snow Maintenance (Salt)</t>
  </si>
  <si>
    <t>Maintenance &amp; Repairs</t>
  </si>
  <si>
    <t>Street Construction</t>
  </si>
  <si>
    <t>Total Revenue Over (Under) Expense</t>
  </si>
  <si>
    <t>FIRE FUND (03)</t>
  </si>
  <si>
    <t>GENERAL FUND (01)</t>
  </si>
  <si>
    <t>Administrative Assistant - PT</t>
  </si>
  <si>
    <t>Laptops</t>
  </si>
  <si>
    <t>Council Chamber Chairs</t>
  </si>
  <si>
    <t>Fire Money Market Interest</t>
  </si>
  <si>
    <t>Fire Marshall</t>
  </si>
  <si>
    <t>301.10</t>
  </si>
  <si>
    <t>301.20</t>
  </si>
  <si>
    <t>310.30</t>
  </si>
  <si>
    <t>360.13</t>
  </si>
  <si>
    <t>310.20</t>
  </si>
  <si>
    <t>310.51</t>
  </si>
  <si>
    <t>321.00</t>
  </si>
  <si>
    <t>321.20</t>
  </si>
  <si>
    <t>322.00</t>
  </si>
  <si>
    <t>370.341</t>
  </si>
  <si>
    <t>340.02</t>
  </si>
  <si>
    <t>320.14</t>
  </si>
  <si>
    <t>320.09</t>
  </si>
  <si>
    <t>370.04</t>
  </si>
  <si>
    <t>331.11</t>
  </si>
  <si>
    <t>331.12</t>
  </si>
  <si>
    <t>341.11</t>
  </si>
  <si>
    <t>341.16</t>
  </si>
  <si>
    <t>350.04</t>
  </si>
  <si>
    <t>320.12</t>
  </si>
  <si>
    <t>320.120</t>
  </si>
  <si>
    <t>320.03</t>
  </si>
  <si>
    <t>320.01</t>
  </si>
  <si>
    <t>320.11</t>
  </si>
  <si>
    <t>320.10</t>
  </si>
  <si>
    <t>370.34</t>
  </si>
  <si>
    <t>360.016</t>
  </si>
  <si>
    <t>360.06</t>
  </si>
  <si>
    <t>322.10</t>
  </si>
  <si>
    <t>360.061</t>
  </si>
  <si>
    <t>360.062</t>
  </si>
  <si>
    <t>360.063</t>
  </si>
  <si>
    <t>360.064</t>
  </si>
  <si>
    <t>360.065</t>
  </si>
  <si>
    <t>360.09</t>
  </si>
  <si>
    <t>400.01</t>
  </si>
  <si>
    <t>400.02</t>
  </si>
  <si>
    <t>400.22</t>
  </si>
  <si>
    <t>400.31</t>
  </si>
  <si>
    <t>400.220</t>
  </si>
  <si>
    <t>400.23</t>
  </si>
  <si>
    <t>400.031</t>
  </si>
  <si>
    <t>400.032</t>
  </si>
  <si>
    <t>400.033</t>
  </si>
  <si>
    <t>400.034</t>
  </si>
  <si>
    <t>400.035</t>
  </si>
  <si>
    <t>400.036</t>
  </si>
  <si>
    <t>486.05</t>
  </si>
  <si>
    <t>400.013</t>
  </si>
  <si>
    <t>400.023</t>
  </si>
  <si>
    <t>400.04</t>
  </si>
  <si>
    <t>400.043</t>
  </si>
  <si>
    <t>486.14</t>
  </si>
  <si>
    <t>400.062</t>
  </si>
  <si>
    <t>400.0621</t>
  </si>
  <si>
    <t>400.0622</t>
  </si>
  <si>
    <t>400.0623</t>
  </si>
  <si>
    <t>400.0624</t>
  </si>
  <si>
    <t>400.0625</t>
  </si>
  <si>
    <t>402.01</t>
  </si>
  <si>
    <t>400.037</t>
  </si>
  <si>
    <t>400.0627</t>
  </si>
  <si>
    <t>400.21</t>
  </si>
  <si>
    <t>401.021</t>
  </si>
  <si>
    <t>401.022</t>
  </si>
  <si>
    <t>403.011</t>
  </si>
  <si>
    <t>400.060</t>
  </si>
  <si>
    <t>400.061</t>
  </si>
  <si>
    <t>400.063</t>
  </si>
  <si>
    <t>400.0603</t>
  </si>
  <si>
    <t>400.0601</t>
  </si>
  <si>
    <t>400.0602</t>
  </si>
  <si>
    <t>400.0604</t>
  </si>
  <si>
    <t>400.0605</t>
  </si>
  <si>
    <t>406.01</t>
  </si>
  <si>
    <t>403.012</t>
  </si>
  <si>
    <t>406.012</t>
  </si>
  <si>
    <t>406.021</t>
  </si>
  <si>
    <t>406.022</t>
  </si>
  <si>
    <t>400.20</t>
  </si>
  <si>
    <t>406.044</t>
  </si>
  <si>
    <t>406.04</t>
  </si>
  <si>
    <t>404.010</t>
  </si>
  <si>
    <t>408.032</t>
  </si>
  <si>
    <t>408.037</t>
  </si>
  <si>
    <t>408.027</t>
  </si>
  <si>
    <t>408.01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</si>
  <si>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</si>
  <si>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</si>
  <si>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</si>
  <si>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</si>
  <si>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</si>
  <si>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</si>
  <si>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</si>
  <si>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</si>
  <si>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408.019</t>
  </si>
  <si>
    <t>408.029</t>
  </si>
  <si>
    <t>408.034</t>
  </si>
  <si>
    <t>409.01</t>
  </si>
  <si>
    <t>409.02</t>
  </si>
  <si>
    <t>409.030</t>
  </si>
  <si>
    <t>409.032</t>
  </si>
  <si>
    <t>409.05</t>
  </si>
  <si>
    <t>409.06</t>
  </si>
  <si>
    <t>406.05</t>
  </si>
  <si>
    <t>409.07</t>
  </si>
  <si>
    <t>409.04</t>
  </si>
  <si>
    <t>406.10</t>
  </si>
  <si>
    <t>410.01</t>
  </si>
  <si>
    <t>410.02</t>
  </si>
  <si>
    <t>410.04</t>
  </si>
  <si>
    <t>410.05</t>
  </si>
  <si>
    <t>410.09</t>
  </si>
  <si>
    <t>410.16</t>
  </si>
  <si>
    <t>410.14</t>
  </si>
  <si>
    <t>410.19</t>
  </si>
  <si>
    <t>410.10</t>
  </si>
  <si>
    <t>400.05</t>
  </si>
  <si>
    <t>400.051</t>
  </si>
  <si>
    <t>400.052</t>
  </si>
  <si>
    <t>400.053</t>
  </si>
  <si>
    <t>400.054</t>
  </si>
  <si>
    <t>400.055</t>
  </si>
  <si>
    <t>400.056</t>
  </si>
  <si>
    <t>400.057</t>
  </si>
  <si>
    <t>408.025</t>
  </si>
  <si>
    <t>408.014</t>
  </si>
  <si>
    <t>408.039</t>
  </si>
  <si>
    <t>400.058</t>
  </si>
  <si>
    <t>406.08</t>
  </si>
  <si>
    <t>400.059</t>
  </si>
  <si>
    <t>415.01</t>
  </si>
  <si>
    <t>415.013</t>
  </si>
  <si>
    <t>415.10</t>
  </si>
  <si>
    <t>451.30</t>
  </si>
  <si>
    <t>415.35</t>
  </si>
  <si>
    <t>420.10</t>
  </si>
  <si>
    <t>430.01</t>
  </si>
  <si>
    <t>430.010</t>
  </si>
  <si>
    <t>430.02</t>
  </si>
  <si>
    <t>430.03</t>
  </si>
  <si>
    <t>430.041</t>
  </si>
  <si>
    <t>430.042</t>
  </si>
  <si>
    <t>430.043</t>
  </si>
  <si>
    <t>430.044</t>
  </si>
  <si>
    <t>430.045</t>
  </si>
  <si>
    <t>430.046</t>
  </si>
  <si>
    <t>430.10</t>
  </si>
  <si>
    <t>430.11</t>
  </si>
  <si>
    <t>430.15</t>
  </si>
  <si>
    <t>430.23</t>
  </si>
  <si>
    <t>430.24</t>
  </si>
  <si>
    <t>430.50</t>
  </si>
  <si>
    <t>430.55</t>
  </si>
  <si>
    <t>430.80</t>
  </si>
  <si>
    <t>450.02</t>
  </si>
  <si>
    <t>450.04</t>
  </si>
  <si>
    <t>450.041</t>
  </si>
  <si>
    <t>450.042</t>
  </si>
  <si>
    <t>450.043</t>
  </si>
  <si>
    <t>450.045</t>
  </si>
  <si>
    <t>450.044</t>
  </si>
  <si>
    <t>450.10</t>
  </si>
  <si>
    <t>450.11</t>
  </si>
  <si>
    <t>450.20</t>
  </si>
  <si>
    <t>450.23</t>
  </si>
  <si>
    <t>450.24</t>
  </si>
  <si>
    <t>450.40</t>
  </si>
  <si>
    <t>450.50</t>
  </si>
  <si>
    <t>450.55</t>
  </si>
  <si>
    <t>450.80</t>
  </si>
  <si>
    <t>450.60</t>
  </si>
  <si>
    <t>406.07</t>
  </si>
  <si>
    <t>453.01</t>
  </si>
  <si>
    <t>453.013</t>
  </si>
  <si>
    <t>453.11</t>
  </si>
  <si>
    <t>453.15</t>
  </si>
  <si>
    <t>453.16</t>
  </si>
  <si>
    <t>453.20</t>
  </si>
  <si>
    <t>453.26</t>
  </si>
  <si>
    <t>453.27</t>
  </si>
  <si>
    <t>453.40</t>
  </si>
  <si>
    <t>453.41</t>
  </si>
  <si>
    <t>453.42</t>
  </si>
  <si>
    <t>453.44</t>
  </si>
  <si>
    <t>453.80</t>
  </si>
  <si>
    <t>475.00</t>
  </si>
  <si>
    <t>471.10</t>
  </si>
  <si>
    <t>471.20</t>
  </si>
  <si>
    <t>486.16</t>
  </si>
  <si>
    <t>487.05</t>
  </si>
  <si>
    <t>487.01</t>
  </si>
  <si>
    <t>486.01</t>
  </si>
  <si>
    <t>486.02</t>
  </si>
  <si>
    <t>486.03</t>
  </si>
  <si>
    <t>486.04</t>
  </si>
  <si>
    <t>486.07</t>
  </si>
  <si>
    <t>486.09</t>
  </si>
  <si>
    <t>486.10</t>
  </si>
  <si>
    <t>486.134</t>
  </si>
  <si>
    <t>486.133</t>
  </si>
  <si>
    <t>486.130</t>
  </si>
  <si>
    <t>486.131</t>
  </si>
  <si>
    <t>486.132</t>
  </si>
  <si>
    <t>486.15</t>
  </si>
  <si>
    <t>486.11</t>
  </si>
  <si>
    <t>Certificate of Deposit Interest</t>
  </si>
  <si>
    <t>400.221</t>
  </si>
  <si>
    <t>406.023</t>
  </si>
  <si>
    <t>409.020</t>
  </si>
  <si>
    <t>340.021</t>
  </si>
  <si>
    <t>Uniform</t>
  </si>
  <si>
    <t>Sidewalk &amp; Curbs</t>
  </si>
  <si>
    <t>434.00</t>
  </si>
  <si>
    <t xml:space="preserve">Longevity </t>
  </si>
  <si>
    <t>430.04</t>
  </si>
  <si>
    <t>489.00</t>
  </si>
  <si>
    <t>450.03</t>
  </si>
  <si>
    <t>433.00</t>
  </si>
  <si>
    <t>435.00</t>
  </si>
  <si>
    <t>400.09</t>
  </si>
  <si>
    <t>Retiree Benefits</t>
  </si>
  <si>
    <t>Retiree Benefit Contributions</t>
  </si>
  <si>
    <t>Employee Benefit Contributions</t>
  </si>
  <si>
    <t>Bridge Inspections</t>
  </si>
  <si>
    <t>Part time Clerk</t>
  </si>
  <si>
    <t>Legal Fees</t>
  </si>
  <si>
    <t>Building Maintenance</t>
  </si>
  <si>
    <t>Licenses/Contracts</t>
  </si>
  <si>
    <t>Promotions</t>
  </si>
  <si>
    <t>Reycling Coordinator Fee</t>
  </si>
  <si>
    <t>Part Time OT &amp; Holiday</t>
  </si>
  <si>
    <t>Animal Control Officer</t>
  </si>
  <si>
    <t>450.61</t>
  </si>
  <si>
    <t>Contribution to Plaza Fountain</t>
  </si>
  <si>
    <t>Postage and Printing</t>
  </si>
  <si>
    <t>Engineer - Stormwater</t>
  </si>
  <si>
    <t>487.07</t>
  </si>
  <si>
    <t xml:space="preserve">Foreign Fire Insurance </t>
  </si>
  <si>
    <t>Capital Contribution</t>
  </si>
  <si>
    <t>Revenue Over (Under) Expense w/ Fund Balance</t>
  </si>
  <si>
    <t>Additional Debt</t>
  </si>
  <si>
    <t>Retireee Contribution (MMO)</t>
  </si>
  <si>
    <t>Revenue + Fund Balance</t>
  </si>
  <si>
    <t xml:space="preserve">Weber </t>
  </si>
  <si>
    <t>yes</t>
  </si>
  <si>
    <t>Bate</t>
  </si>
  <si>
    <t>Nolf</t>
  </si>
  <si>
    <t>McKenna</t>
  </si>
  <si>
    <t>Staffieri</t>
  </si>
  <si>
    <t>Rieger</t>
  </si>
  <si>
    <t>no</t>
  </si>
  <si>
    <t>2011 Actual</t>
  </si>
  <si>
    <t>2012 To Date</t>
  </si>
  <si>
    <t>% of Budget</t>
  </si>
  <si>
    <t>Gasoline Reimbursement</t>
  </si>
  <si>
    <t>Police Secretary Pension</t>
  </si>
  <si>
    <t>Retiree Benefits - Authority</t>
  </si>
  <si>
    <t>Health Care Benefits Authority</t>
  </si>
  <si>
    <t xml:space="preserve">Final Adoption by Borough Council </t>
  </si>
  <si>
    <t>Pampanin</t>
  </si>
  <si>
    <t>Authority Benefit Reimbursement</t>
  </si>
  <si>
    <t>Authority Retiree Reimbursement</t>
  </si>
  <si>
    <t>2012 To-Date</t>
  </si>
  <si>
    <t>SANITATION FUND (09)</t>
  </si>
  <si>
    <t>Dumpster Purchases</t>
  </si>
  <si>
    <t>412.00</t>
  </si>
  <si>
    <t>Contribution to Dewey Ambulance</t>
  </si>
  <si>
    <t>TOTAL AMBULANCE</t>
  </si>
  <si>
    <t>Managed Service Contract</t>
  </si>
  <si>
    <t>Real Estate Tax - Discount</t>
  </si>
  <si>
    <t>Real Real Estate Tax - Base</t>
  </si>
  <si>
    <t>Real Estate Tax - Penalty</t>
  </si>
  <si>
    <t>Engineer - PCTI</t>
  </si>
  <si>
    <t>Engineer - Parks &amp; Recreation</t>
  </si>
  <si>
    <t>Contribution to Parade</t>
  </si>
  <si>
    <t>Compost Center</t>
  </si>
  <si>
    <t>Capital Purchase</t>
  </si>
  <si>
    <t>Truck Financing</t>
  </si>
  <si>
    <t>Corporal (2)</t>
  </si>
  <si>
    <t>Patrolmen (5 + 1 @ 6 months)</t>
  </si>
  <si>
    <t xml:space="preserve">Overtime </t>
  </si>
  <si>
    <t>Holidays</t>
  </si>
  <si>
    <t>Court Time</t>
  </si>
  <si>
    <t>Fund Balance</t>
  </si>
  <si>
    <t>Total Highway Aid + Fund Balance</t>
  </si>
  <si>
    <t>Total with Fund Balance</t>
  </si>
  <si>
    <t>Revenue w/Fund Balance</t>
  </si>
  <si>
    <t xml:space="preserve"> Fund Balance</t>
  </si>
  <si>
    <t xml:space="preserve"> </t>
  </si>
  <si>
    <t>TOTAL INCOME W/FUND BALANCE</t>
  </si>
  <si>
    <t>Total</t>
  </si>
  <si>
    <t>First Draft</t>
  </si>
  <si>
    <t>Second Draft</t>
  </si>
  <si>
    <t>1.5 mills</t>
  </si>
  <si>
    <t>Third Draft</t>
  </si>
  <si>
    <t>Revenue</t>
  </si>
  <si>
    <t>Use from Fund Balance</t>
  </si>
  <si>
    <t xml:space="preserve"> REMAINING FUND BALANCE </t>
  </si>
  <si>
    <t>preliminary</t>
  </si>
  <si>
    <t>Allocation</t>
  </si>
  <si>
    <t>Purchase</t>
  </si>
  <si>
    <t>Council Chamber Upgrades</t>
  </si>
  <si>
    <t>Generator</t>
  </si>
  <si>
    <t>Grandstand Rehab</t>
  </si>
  <si>
    <t>HEP</t>
  </si>
  <si>
    <t>Lawn Mower</t>
  </si>
  <si>
    <t>Playground Equipment</t>
  </si>
  <si>
    <t>Tractor w/cab</t>
  </si>
  <si>
    <t>Trenches/Driveways</t>
  </si>
  <si>
    <t>Truck</t>
  </si>
  <si>
    <t>Pumps &amp; Motors</t>
  </si>
  <si>
    <t>Backhoe</t>
  </si>
  <si>
    <t>Crosswalks</t>
  </si>
  <si>
    <t>Dump Truck</t>
  </si>
  <si>
    <t>Gas Pumps</t>
  </si>
  <si>
    <t>Loader</t>
  </si>
  <si>
    <t>Roller</t>
  </si>
  <si>
    <t>Sweeper</t>
  </si>
  <si>
    <t>Garage Repairs</t>
  </si>
  <si>
    <t>Sanitation Truck</t>
  </si>
  <si>
    <t>Public Works</t>
  </si>
  <si>
    <t>Air Packs</t>
  </si>
  <si>
    <t>Description</t>
  </si>
  <si>
    <t xml:space="preserve">The Borough of Hellertown 2013 Preliminary Budget </t>
  </si>
  <si>
    <t>TOTAL LIBRARY</t>
  </si>
  <si>
    <t>TOTAL INCOME W/ FUND BALANCE</t>
  </si>
  <si>
    <t>LIQUID FULES (35)</t>
  </si>
  <si>
    <t xml:space="preserve">The Borough of Hellertown 2013 Adopted Budget </t>
  </si>
  <si>
    <t>2012 Actual</t>
  </si>
  <si>
    <t>370.311</t>
  </si>
  <si>
    <t>Reimburseable Police OT</t>
  </si>
  <si>
    <t xml:space="preserve">The Borough of Hellertown </t>
  </si>
  <si>
    <t>2014 Budget</t>
  </si>
  <si>
    <t>County Fines</t>
  </si>
  <si>
    <t>Non-Traffic &amp; Parking</t>
  </si>
  <si>
    <t>Attorney Filing Fees</t>
  </si>
  <si>
    <t>Benecon reimbursement</t>
  </si>
  <si>
    <t>Accounting Clerk PT</t>
  </si>
  <si>
    <t>Worker's Compensation</t>
  </si>
  <si>
    <t>Liens</t>
  </si>
  <si>
    <t>Interest Income</t>
  </si>
  <si>
    <t>Atty Filing Fees</t>
  </si>
  <si>
    <t>Accunting Clerk PT</t>
  </si>
  <si>
    <t>331.16</t>
  </si>
  <si>
    <t>Parking Violations</t>
  </si>
  <si>
    <t>Miscellaneous Receipts</t>
  </si>
  <si>
    <t>Engineer - Water Street Park</t>
  </si>
  <si>
    <t>408.044</t>
  </si>
  <si>
    <t>408.045</t>
  </si>
  <si>
    <t>Engineer - Bridges</t>
  </si>
  <si>
    <t>412.03</t>
  </si>
  <si>
    <t>Contribution to SVP</t>
  </si>
  <si>
    <t>430.047</t>
  </si>
  <si>
    <t>Hardware Updates</t>
  </si>
  <si>
    <t>12/31 Fund Balance</t>
  </si>
  <si>
    <t>Unallocated</t>
  </si>
  <si>
    <t>Allocated</t>
  </si>
  <si>
    <t>Total Income</t>
  </si>
  <si>
    <t>Annual Expenditures</t>
  </si>
  <si>
    <t>Liner Upgrade</t>
  </si>
  <si>
    <t>Refreshment Stand</t>
  </si>
  <si>
    <t>Bathhouse Roof</t>
  </si>
  <si>
    <t>Pavilion</t>
  </si>
  <si>
    <t>Waster St. Restroom</t>
  </si>
  <si>
    <t>Utility tractor/gator</t>
  </si>
  <si>
    <t>Park Upgrades</t>
  </si>
  <si>
    <t>Parks</t>
  </si>
  <si>
    <t>Pick Up</t>
  </si>
  <si>
    <t>bridge Repairs</t>
  </si>
  <si>
    <t>Maintenance &amp; Repair</t>
  </si>
  <si>
    <t>Vehcles</t>
  </si>
  <si>
    <t>Buildings</t>
  </si>
  <si>
    <t>Security Parks &amp; MB</t>
  </si>
  <si>
    <t>CAPITAL</t>
  </si>
  <si>
    <t>2013 Salary</t>
  </si>
  <si>
    <t>2014 @ 1%</t>
  </si>
  <si>
    <t>2014 @ 2%</t>
  </si>
  <si>
    <t>2014 @2.5%</t>
  </si>
  <si>
    <t>2014 @3%</t>
  </si>
  <si>
    <t>2014 @ 3.5%</t>
  </si>
  <si>
    <t>Manager</t>
  </si>
  <si>
    <t>Fica</t>
  </si>
  <si>
    <t>Finance Manager</t>
  </si>
  <si>
    <t>Admin. Asst</t>
  </si>
  <si>
    <t>Public Works Dir.</t>
  </si>
  <si>
    <t>Code Enforcement</t>
  </si>
  <si>
    <t>Totals</t>
  </si>
  <si>
    <t>Dollar amount of</t>
  </si>
  <si>
    <t>increase from 2013</t>
  </si>
  <si>
    <t>Reserve Bldg. Maint./Windows</t>
  </si>
  <si>
    <t>Police Chief</t>
  </si>
  <si>
    <t>SALARY COMPARISON</t>
  </si>
  <si>
    <t>2014 @ 1.5%</t>
  </si>
  <si>
    <t>Amended (police contract</t>
  </si>
  <si>
    <t>2013 Actual</t>
  </si>
  <si>
    <t>Grants &amp; Misc. Income</t>
  </si>
  <si>
    <t>Developer Recreation Fee</t>
  </si>
  <si>
    <t>Sale of Equipment</t>
  </si>
  <si>
    <t>Bucket Truck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</si>
</sst>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"/>
    <numFmt numFmtId="167" formatCode="&quot;$&quot;#,##0.0_);[Red]\(&quot;$&quot;#,##0.0\)"/>
    <numFmt numFmtId="168" formatCode="0.00;[Red]0.00"/>
    <numFmt numFmtId="169" formatCode="&quot;$&quot;#,##0.00"/>
    <numFmt numFmtId="170" formatCode="&quot;$&quot;#,##0"/>
    <numFmt numFmtId="171" formatCode="[$-409]dddd\,\ mmmm\ dd\,\ yyyy"/>
    <numFmt numFmtId="172" formatCode="0.000"/>
    <numFmt numFmtId="173" formatCode="&quot;$&quot;#,##0.000"/>
    <numFmt numFmtId="174" formatCode="#,##0.000"/>
    <numFmt numFmtId="175" formatCode="0_);\(0\)"/>
    <numFmt numFmtId="176" formatCode="_(* #,##0.000_);_(* \(#,##0.000\);_(* &quot;-&quot;???_);_(@_)"/>
    <numFmt numFmtId="177" formatCode="_(&quot;$&quot;* #,##0.0000_);_(&quot;$&quot;* \(#,##0.0000\);_(&quot;$&quot;* &quot;-&quot;????_);_(@_)"/>
    <numFmt numFmtId="178" formatCode="_(&quot;$&quot;* #,##0.00000_);_(&quot;$&quot;* \(#,##0.00000\);_(&quot;$&quot;* &quot;-&quot;?????_);_(@_)"/>
    <numFmt numFmtId="179" formatCode="_(&quot;$&quot;* #,##0.000_);_(&quot;$&quot;* \(#,##0.000\);_(&quot;$&quot;* &quot;-&quot;???_);_(@_)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8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44" fontId="7" fillId="0" borderId="0" xfId="0" applyNumberFormat="1" applyFont="1" applyAlignment="1">
      <alignment horizontal="right"/>
    </xf>
    <xf numFmtId="44" fontId="7" fillId="0" borderId="0" xfId="0" applyNumberFormat="1" applyFont="1" applyAlignment="1">
      <alignment/>
    </xf>
    <xf numFmtId="44" fontId="7" fillId="0" borderId="0" xfId="44" applyFont="1" applyAlignment="1">
      <alignment/>
    </xf>
    <xf numFmtId="49" fontId="8" fillId="0" borderId="0" xfId="0" applyNumberFormat="1" applyFont="1" applyAlignment="1">
      <alignment/>
    </xf>
    <xf numFmtId="44" fontId="9" fillId="0" borderId="0" xfId="44" applyFont="1" applyAlignment="1">
      <alignment/>
    </xf>
    <xf numFmtId="4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4" fontId="7" fillId="0" borderId="0" xfId="44" applyFont="1" applyFill="1" applyAlignment="1">
      <alignment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4" fontId="8" fillId="0" borderId="0" xfId="44" applyFont="1" applyAlignment="1">
      <alignment/>
    </xf>
    <xf numFmtId="44" fontId="10" fillId="0" borderId="0" xfId="44" applyFont="1" applyAlignment="1">
      <alignment/>
    </xf>
    <xf numFmtId="4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44" fontId="9" fillId="0" borderId="0" xfId="44" applyFont="1" applyBorder="1" applyAlignment="1">
      <alignment/>
    </xf>
    <xf numFmtId="44" fontId="9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44" fontId="7" fillId="33" borderId="0" xfId="44" applyFont="1" applyFill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/>
    </xf>
    <xf numFmtId="43" fontId="7" fillId="0" borderId="0" xfId="44" applyNumberFormat="1" applyFont="1" applyAlignment="1">
      <alignment/>
    </xf>
    <xf numFmtId="169" fontId="7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center"/>
    </xf>
    <xf numFmtId="44" fontId="8" fillId="0" borderId="0" xfId="44" applyFont="1" applyBorder="1" applyAlignment="1">
      <alignment/>
    </xf>
    <xf numFmtId="44" fontId="7" fillId="0" borderId="0" xfId="44" applyFont="1" applyFill="1" applyBorder="1" applyAlignment="1">
      <alignment/>
    </xf>
    <xf numFmtId="44" fontId="8" fillId="0" borderId="0" xfId="44" applyFont="1" applyFill="1" applyAlignment="1">
      <alignment/>
    </xf>
    <xf numFmtId="44" fontId="7" fillId="0" borderId="0" xfId="0" applyNumberFormat="1" applyFont="1" applyFill="1" applyAlignment="1">
      <alignment/>
    </xf>
    <xf numFmtId="44" fontId="10" fillId="0" borderId="0" xfId="44" applyFont="1" applyFill="1" applyAlignment="1">
      <alignment/>
    </xf>
    <xf numFmtId="49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4" fontId="9" fillId="0" borderId="0" xfId="44" applyFont="1" applyFill="1" applyAlignment="1">
      <alignment/>
    </xf>
    <xf numFmtId="0" fontId="7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Border="1" applyAlignment="1">
      <alignment/>
    </xf>
    <xf numFmtId="44" fontId="7" fillId="0" borderId="0" xfId="44" applyFont="1" applyFill="1" applyAlignment="1">
      <alignment horizontal="center"/>
    </xf>
    <xf numFmtId="44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44" fontId="9" fillId="0" borderId="0" xfId="44" applyNumberFormat="1" applyFont="1" applyAlignment="1">
      <alignment/>
    </xf>
    <xf numFmtId="44" fontId="5" fillId="0" borderId="0" xfId="0" applyNumberFormat="1" applyFont="1" applyAlignment="1">
      <alignment/>
    </xf>
    <xf numFmtId="44" fontId="9" fillId="0" borderId="0" xfId="44" applyFont="1" applyAlignment="1">
      <alignment horizontal="center"/>
    </xf>
    <xf numFmtId="44" fontId="7" fillId="0" borderId="0" xfId="44" applyFont="1" applyAlignment="1">
      <alignment horizontal="center"/>
    </xf>
    <xf numFmtId="49" fontId="10" fillId="0" borderId="0" xfId="0" applyNumberFormat="1" applyFont="1" applyFill="1" applyAlignment="1">
      <alignment horizontal="left"/>
    </xf>
    <xf numFmtId="44" fontId="9" fillId="0" borderId="0" xfId="44" applyNumberFormat="1" applyFont="1" applyFill="1" applyAlignment="1">
      <alignment/>
    </xf>
    <xf numFmtId="44" fontId="11" fillId="0" borderId="0" xfId="44" applyFont="1" applyFill="1" applyAlignment="1">
      <alignment/>
    </xf>
    <xf numFmtId="44" fontId="7" fillId="0" borderId="0" xfId="44" applyFont="1" applyAlignment="1">
      <alignment horizontal="right"/>
    </xf>
    <xf numFmtId="44" fontId="9" fillId="0" borderId="10" xfId="44" applyFont="1" applyBorder="1" applyAlignment="1">
      <alignment/>
    </xf>
    <xf numFmtId="44" fontId="7" fillId="0" borderId="10" xfId="44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4" fontId="7" fillId="0" borderId="11" xfId="44" applyFont="1" applyBorder="1" applyAlignment="1">
      <alignment/>
    </xf>
    <xf numFmtId="44" fontId="7" fillId="0" borderId="10" xfId="44" applyFont="1" applyFill="1" applyBorder="1" applyAlignment="1">
      <alignment/>
    </xf>
    <xf numFmtId="44" fontId="9" fillId="0" borderId="12" xfId="44" applyFont="1" applyBorder="1" applyAlignment="1">
      <alignment/>
    </xf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4" fontId="7" fillId="0" borderId="12" xfId="0" applyNumberFormat="1" applyFont="1" applyBorder="1" applyAlignment="1">
      <alignment/>
    </xf>
    <xf numFmtId="43" fontId="4" fillId="0" borderId="0" xfId="42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/>
    </xf>
    <xf numFmtId="44" fontId="8" fillId="0" borderId="13" xfId="44" applyFont="1" applyBorder="1" applyAlignment="1">
      <alignment/>
    </xf>
    <xf numFmtId="44" fontId="10" fillId="0" borderId="13" xfId="44" applyFont="1" applyBorder="1" applyAlignment="1">
      <alignment/>
    </xf>
    <xf numFmtId="44" fontId="10" fillId="0" borderId="13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3" fontId="10" fillId="0" borderId="13" xfId="0" applyNumberFormat="1" applyFont="1" applyBorder="1" applyAlignment="1">
      <alignment/>
    </xf>
    <xf numFmtId="44" fontId="8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8" fillId="0" borderId="14" xfId="44" applyFont="1" applyFill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44" fontId="5" fillId="0" borderId="13" xfId="0" applyNumberFormat="1" applyFont="1" applyBorder="1" applyAlignment="1">
      <alignment/>
    </xf>
    <xf numFmtId="4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44" fontId="4" fillId="0" borderId="13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13" xfId="0" applyNumberFormat="1" applyFont="1" applyBorder="1" applyAlignment="1">
      <alignment/>
    </xf>
    <xf numFmtId="169" fontId="10" fillId="0" borderId="0" xfId="44" applyNumberFormat="1" applyFont="1" applyFill="1" applyAlignment="1">
      <alignment/>
    </xf>
    <xf numFmtId="0" fontId="12" fillId="0" borderId="0" xfId="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9" fontId="4" fillId="0" borderId="0" xfId="60" applyFont="1" applyAlignment="1">
      <alignment/>
    </xf>
    <xf numFmtId="43" fontId="13" fillId="0" borderId="0" xfId="0" applyNumberFormat="1" applyFont="1" applyAlignment="1">
      <alignment/>
    </xf>
    <xf numFmtId="44" fontId="13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44" fontId="4" fillId="0" borderId="13" xfId="44" applyFont="1" applyBorder="1" applyAlignment="1">
      <alignment/>
    </xf>
    <xf numFmtId="0" fontId="4" fillId="0" borderId="10" xfId="0" applyFont="1" applyBorder="1" applyAlignment="1">
      <alignment/>
    </xf>
    <xf numFmtId="9" fontId="4" fillId="0" borderId="13" xfId="60" applyFont="1" applyBorder="1" applyAlignment="1">
      <alignment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right"/>
    </xf>
    <xf numFmtId="44" fontId="5" fillId="0" borderId="14" xfId="0" applyNumberFormat="1" applyFont="1" applyBorder="1" applyAlignment="1">
      <alignment/>
    </xf>
    <xf numFmtId="9" fontId="5" fillId="0" borderId="14" xfId="60" applyFont="1" applyBorder="1" applyAlignment="1">
      <alignment/>
    </xf>
    <xf numFmtId="44" fontId="5" fillId="0" borderId="14" xfId="44" applyFont="1" applyBorder="1" applyAlignment="1">
      <alignment/>
    </xf>
    <xf numFmtId="44" fontId="5" fillId="0" borderId="13" xfId="44" applyFont="1" applyBorder="1" applyAlignment="1">
      <alignment/>
    </xf>
    <xf numFmtId="43" fontId="4" fillId="0" borderId="0" xfId="0" applyNumberFormat="1" applyFont="1" applyAlignment="1">
      <alignment horizontal="right"/>
    </xf>
    <xf numFmtId="43" fontId="5" fillId="0" borderId="13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right"/>
    </xf>
    <xf numFmtId="9" fontId="5" fillId="0" borderId="13" xfId="6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4" fontId="5" fillId="0" borderId="0" xfId="44" applyFont="1" applyBorder="1" applyAlignment="1">
      <alignment/>
    </xf>
    <xf numFmtId="0" fontId="10" fillId="0" borderId="0" xfId="0" applyFont="1" applyBorder="1" applyAlignment="1">
      <alignment horizontal="center"/>
    </xf>
    <xf numFmtId="44" fontId="10" fillId="0" borderId="0" xfId="0" applyNumberFormat="1" applyFont="1" applyBorder="1" applyAlignment="1">
      <alignment horizontal="right"/>
    </xf>
    <xf numFmtId="44" fontId="10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4" fontId="4" fillId="0" borderId="15" xfId="0" applyNumberFormat="1" applyFont="1" applyBorder="1" applyAlignment="1">
      <alignment/>
    </xf>
    <xf numFmtId="44" fontId="4" fillId="0" borderId="0" xfId="44" applyFont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4" fontId="10" fillId="0" borderId="0" xfId="44" applyFont="1" applyBorder="1" applyAlignment="1">
      <alignment/>
    </xf>
    <xf numFmtId="44" fontId="10" fillId="0" borderId="10" xfId="0" applyNumberFormat="1" applyFont="1" applyBorder="1" applyAlignment="1">
      <alignment/>
    </xf>
    <xf numFmtId="43" fontId="5" fillId="0" borderId="15" xfId="0" applyNumberFormat="1" applyFont="1" applyBorder="1" applyAlignment="1">
      <alignment horizontal="right" wrapText="1"/>
    </xf>
    <xf numFmtId="9" fontId="5" fillId="0" borderId="0" xfId="60" applyFont="1" applyAlignment="1">
      <alignment/>
    </xf>
    <xf numFmtId="43" fontId="5" fillId="0" borderId="15" xfId="0" applyNumberFormat="1" applyFont="1" applyBorder="1" applyAlignment="1">
      <alignment/>
    </xf>
    <xf numFmtId="44" fontId="5" fillId="0" borderId="0" xfId="44" applyFont="1" applyAlignment="1">
      <alignment horizontal="center"/>
    </xf>
    <xf numFmtId="44" fontId="4" fillId="0" borderId="0" xfId="44" applyFont="1" applyAlignment="1">
      <alignment horizontal="right"/>
    </xf>
    <xf numFmtId="44" fontId="4" fillId="0" borderId="15" xfId="44" applyFont="1" applyBorder="1" applyAlignment="1">
      <alignment/>
    </xf>
    <xf numFmtId="0" fontId="5" fillId="0" borderId="15" xfId="0" applyFont="1" applyBorder="1" applyAlignment="1">
      <alignment horizontal="right"/>
    </xf>
    <xf numFmtId="44" fontId="5" fillId="0" borderId="15" xfId="0" applyNumberFormat="1" applyFont="1" applyBorder="1" applyAlignment="1">
      <alignment/>
    </xf>
    <xf numFmtId="44" fontId="5" fillId="0" borderId="10" xfId="44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44" fontId="5" fillId="0" borderId="15" xfId="44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5" xfId="0" applyNumberFormat="1" applyFont="1" applyFill="1" applyBorder="1" applyAlignment="1">
      <alignment horizontal="right"/>
    </xf>
    <xf numFmtId="169" fontId="10" fillId="0" borderId="10" xfId="44" applyNumberFormat="1" applyFont="1" applyFill="1" applyBorder="1" applyAlignment="1">
      <alignment/>
    </xf>
    <xf numFmtId="44" fontId="10" fillId="0" borderId="10" xfId="44" applyFont="1" applyFill="1" applyBorder="1" applyAlignment="1">
      <alignment/>
    </xf>
    <xf numFmtId="0" fontId="5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4" fontId="5" fillId="0" borderId="0" xfId="44" applyFont="1" applyAlignment="1">
      <alignment horizontal="center" vertical="center"/>
    </xf>
    <xf numFmtId="0" fontId="5" fillId="0" borderId="16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44" fontId="1" fillId="0" borderId="0" xfId="0" applyNumberFormat="1" applyFont="1" applyAlignment="1">
      <alignment/>
    </xf>
    <xf numFmtId="44" fontId="10" fillId="0" borderId="17" xfId="0" applyNumberFormat="1" applyFont="1" applyBorder="1" applyAlignment="1">
      <alignment/>
    </xf>
    <xf numFmtId="44" fontId="10" fillId="0" borderId="18" xfId="44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0" xfId="0" applyFont="1" applyFill="1" applyAlignment="1">
      <alignment/>
    </xf>
    <xf numFmtId="44" fontId="1" fillId="34" borderId="19" xfId="46" applyFont="1" applyFill="1" applyBorder="1" applyAlignment="1">
      <alignment/>
    </xf>
    <xf numFmtId="44" fontId="1" fillId="34" borderId="20" xfId="46" applyFont="1" applyFill="1" applyBorder="1" applyAlignment="1">
      <alignment/>
    </xf>
    <xf numFmtId="44" fontId="1" fillId="34" borderId="19" xfId="0" applyNumberFormat="1" applyFont="1" applyFill="1" applyBorder="1" applyAlignment="1">
      <alignment/>
    </xf>
    <xf numFmtId="44" fontId="1" fillId="34" borderId="20" xfId="0" applyNumberFormat="1" applyFont="1" applyFill="1" applyBorder="1" applyAlignment="1">
      <alignment/>
    </xf>
    <xf numFmtId="44" fontId="1" fillId="34" borderId="0" xfId="0" applyNumberFormat="1" applyFont="1" applyFill="1" applyAlignment="1">
      <alignment/>
    </xf>
    <xf numFmtId="8" fontId="1" fillId="34" borderId="19" xfId="0" applyNumberFormat="1" applyFont="1" applyFill="1" applyBorder="1" applyAlignment="1">
      <alignment/>
    </xf>
    <xf numFmtId="8" fontId="1" fillId="0" borderId="19" xfId="0" applyNumberFormat="1" applyFont="1" applyBorder="1" applyAlignment="1">
      <alignment/>
    </xf>
    <xf numFmtId="44" fontId="1" fillId="0" borderId="20" xfId="46" applyFont="1" applyBorder="1" applyAlignment="1">
      <alignment/>
    </xf>
    <xf numFmtId="44" fontId="54" fillId="0" borderId="19" xfId="46" applyFont="1" applyBorder="1" applyAlignment="1">
      <alignment/>
    </xf>
    <xf numFmtId="44" fontId="54" fillId="0" borderId="20" xfId="46" applyFont="1" applyBorder="1" applyAlignment="1">
      <alignment/>
    </xf>
    <xf numFmtId="40" fontId="1" fillId="0" borderId="19" xfId="0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1" fillId="0" borderId="0" xfId="46" applyFont="1" applyAlignment="1">
      <alignment/>
    </xf>
    <xf numFmtId="44" fontId="1" fillId="0" borderId="19" xfId="46" applyFont="1" applyBorder="1" applyAlignment="1">
      <alignment/>
    </xf>
    <xf numFmtId="0" fontId="1" fillId="25" borderId="0" xfId="0" applyFont="1" applyFill="1" applyAlignment="1">
      <alignment/>
    </xf>
    <xf numFmtId="169" fontId="1" fillId="0" borderId="21" xfId="46" applyNumberFormat="1" applyFont="1" applyBorder="1" applyAlignment="1">
      <alignment/>
    </xf>
    <xf numFmtId="169" fontId="1" fillId="0" borderId="19" xfId="46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8" fontId="1" fillId="0" borderId="19" xfId="46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44" fontId="14" fillId="0" borderId="20" xfId="46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2" fillId="0" borderId="20" xfId="46" applyFont="1" applyBorder="1" applyAlignment="1">
      <alignment horizontal="center"/>
    </xf>
    <xf numFmtId="44" fontId="1" fillId="0" borderId="22" xfId="46" applyFont="1" applyBorder="1" applyAlignment="1">
      <alignment/>
    </xf>
    <xf numFmtId="8" fontId="54" fillId="0" borderId="19" xfId="46" applyNumberFormat="1" applyFont="1" applyBorder="1" applyAlignment="1">
      <alignment/>
    </xf>
    <xf numFmtId="169" fontId="1" fillId="0" borderId="20" xfId="46" applyNumberFormat="1" applyFont="1" applyBorder="1" applyAlignment="1">
      <alignment/>
    </xf>
    <xf numFmtId="169" fontId="1" fillId="0" borderId="19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8" fontId="1" fillId="0" borderId="20" xfId="0" applyNumberFormat="1" applyFont="1" applyBorder="1" applyAlignment="1">
      <alignment/>
    </xf>
    <xf numFmtId="8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4" fontId="1" fillId="0" borderId="24" xfId="0" applyNumberFormat="1" applyFont="1" applyBorder="1" applyAlignment="1">
      <alignment/>
    </xf>
    <xf numFmtId="44" fontId="1" fillId="0" borderId="25" xfId="0" applyNumberFormat="1" applyFont="1" applyBorder="1" applyAlignment="1">
      <alignment/>
    </xf>
    <xf numFmtId="44" fontId="1" fillId="0" borderId="15" xfId="46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8" fontId="1" fillId="0" borderId="0" xfId="0" applyNumberFormat="1" applyFont="1" applyFill="1" applyAlignment="1">
      <alignment/>
    </xf>
    <xf numFmtId="14" fontId="9" fillId="0" borderId="0" xfId="44" applyNumberFormat="1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981"/>
  <sheetViews>
    <sheetView zoomScale="160" zoomScaleNormal="160" zoomScalePageLayoutView="0" workbookViewId="0" topLeftCell="A1">
      <pane ySplit="3" topLeftCell="A4" activePane="bottomLeft" state="frozen"/>
      <selection pane="topLeft" activeCell="A1" sqref="A1"/>
      <selection pane="bottomLeft" activeCell="P353" sqref="P353"/>
    </sheetView>
  </sheetViews>
  <sheetFormatPr defaultColWidth="9.28125" defaultRowHeight="12.75"/>
  <cols>
    <col min="1" max="1" width="9.28125" style="107" customWidth="1"/>
    <col min="2" max="2" width="24.28125" style="4" bestFit="1" customWidth="1"/>
    <col min="3" max="6" width="2.7109375" style="4" hidden="1" customWidth="1"/>
    <col min="7" max="7" width="12.28125" style="4" hidden="1" customWidth="1"/>
    <col min="8" max="8" width="12.421875" style="4" hidden="1" customWidth="1"/>
    <col min="9" max="9" width="12.421875" style="4" customWidth="1"/>
    <col min="10" max="10" width="12.57421875" style="4" hidden="1" customWidth="1"/>
    <col min="11" max="11" width="12.28125" style="4" customWidth="1"/>
    <col min="12" max="12" width="11.7109375" style="4" hidden="1" customWidth="1"/>
    <col min="13" max="13" width="12.00390625" style="4" bestFit="1" customWidth="1"/>
    <col min="14" max="14" width="12.00390625" style="49" hidden="1" customWidth="1"/>
    <col min="15" max="15" width="12.28125" style="4" hidden="1" customWidth="1"/>
    <col min="16" max="16" width="12.00390625" style="4" customWidth="1"/>
    <col min="17" max="17" width="13.7109375" style="4" bestFit="1" customWidth="1"/>
    <col min="18" max="16384" width="9.28125" style="4" customWidth="1"/>
  </cols>
  <sheetData>
    <row r="1" spans="1:16" s="24" customFormat="1" ht="15.75">
      <c r="A1" s="229" t="s">
        <v>630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s="24" customFormat="1" ht="12.75">
      <c r="A2" s="230" t="s">
        <v>292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7" s="9" customFormat="1" ht="12.75">
      <c r="A3" s="7" t="s">
        <v>70</v>
      </c>
      <c r="B3" s="8" t="s">
        <v>621</v>
      </c>
      <c r="G3" s="10" t="s">
        <v>269</v>
      </c>
      <c r="H3" s="10" t="s">
        <v>245</v>
      </c>
      <c r="I3" s="11" t="s">
        <v>271</v>
      </c>
      <c r="J3" s="10" t="s">
        <v>50</v>
      </c>
      <c r="K3" s="10" t="s">
        <v>550</v>
      </c>
      <c r="L3" s="10"/>
      <c r="M3" s="10" t="s">
        <v>627</v>
      </c>
      <c r="N3" s="177" t="s">
        <v>551</v>
      </c>
      <c r="O3" s="10" t="s">
        <v>552</v>
      </c>
      <c r="P3" s="10" t="s">
        <v>693</v>
      </c>
      <c r="Q3" s="10" t="s">
        <v>631</v>
      </c>
    </row>
    <row r="4" spans="1:14" ht="12.75">
      <c r="A4" s="162" t="s">
        <v>594</v>
      </c>
      <c r="G4" s="12"/>
      <c r="H4" s="12"/>
      <c r="I4" s="12"/>
      <c r="J4" s="12"/>
      <c r="K4" s="12"/>
      <c r="L4" s="12"/>
      <c r="N4" s="60">
        <v>41187</v>
      </c>
    </row>
    <row r="5" spans="1:17" s="139" customFormat="1" ht="12.75">
      <c r="A5" s="148"/>
      <c r="B5" s="138" t="s">
        <v>582</v>
      </c>
      <c r="G5" s="141"/>
      <c r="H5" s="141"/>
      <c r="I5" s="141"/>
      <c r="J5" s="141"/>
      <c r="K5" s="142"/>
      <c r="M5" s="143">
        <v>789253</v>
      </c>
      <c r="N5" s="140"/>
      <c r="P5" s="149">
        <v>700117</v>
      </c>
      <c r="Q5" s="140">
        <v>713000</v>
      </c>
    </row>
    <row r="6" spans="1:17" ht="12.75">
      <c r="A6" s="13" t="s">
        <v>298</v>
      </c>
      <c r="B6" s="68" t="s">
        <v>568</v>
      </c>
      <c r="C6" s="68"/>
      <c r="D6" s="68"/>
      <c r="G6" s="19">
        <v>1912872</v>
      </c>
      <c r="H6" s="19">
        <v>2037732</v>
      </c>
      <c r="I6" s="19">
        <v>1938479</v>
      </c>
      <c r="J6" s="17">
        <v>0</v>
      </c>
      <c r="K6" s="17">
        <v>1740638</v>
      </c>
      <c r="L6" s="17">
        <v>2130621.66</v>
      </c>
      <c r="M6" s="17">
        <v>1867312</v>
      </c>
      <c r="N6" s="17">
        <v>1867312</v>
      </c>
      <c r="O6" s="21">
        <f>SUM(N6/M6)</f>
        <v>1</v>
      </c>
      <c r="P6" s="32">
        <v>1851093</v>
      </c>
      <c r="Q6" s="2">
        <v>1852000</v>
      </c>
    </row>
    <row r="7" spans="1:17" ht="12.75">
      <c r="A7" s="13"/>
      <c r="B7" s="68" t="s">
        <v>569</v>
      </c>
      <c r="C7" s="68"/>
      <c r="D7" s="68"/>
      <c r="G7" s="19"/>
      <c r="H7" s="19"/>
      <c r="I7" s="19"/>
      <c r="J7" s="17"/>
      <c r="K7" s="17">
        <v>274801</v>
      </c>
      <c r="L7" s="17"/>
      <c r="M7" s="17">
        <v>243770</v>
      </c>
      <c r="N7" s="17">
        <v>243770</v>
      </c>
      <c r="O7" s="21"/>
      <c r="P7" s="17">
        <v>384029</v>
      </c>
      <c r="Q7" s="2">
        <v>385000</v>
      </c>
    </row>
    <row r="8" spans="1:17" ht="12.75">
      <c r="A8" s="13"/>
      <c r="B8" s="68" t="s">
        <v>570</v>
      </c>
      <c r="C8" s="68"/>
      <c r="D8" s="68"/>
      <c r="G8" s="19"/>
      <c r="H8" s="19"/>
      <c r="I8" s="19"/>
      <c r="J8" s="17"/>
      <c r="K8" s="17">
        <v>99110</v>
      </c>
      <c r="L8" s="17"/>
      <c r="M8" s="17">
        <v>91682</v>
      </c>
      <c r="N8" s="17">
        <v>38042</v>
      </c>
      <c r="O8" s="21"/>
      <c r="P8" s="17">
        <v>108435</v>
      </c>
      <c r="Q8" s="2">
        <v>128500</v>
      </c>
    </row>
    <row r="9" spans="1:17" ht="12.75">
      <c r="A9" s="13" t="s">
        <v>299</v>
      </c>
      <c r="B9" s="68" t="s">
        <v>231</v>
      </c>
      <c r="C9" s="68"/>
      <c r="D9" s="68"/>
      <c r="G9" s="19">
        <v>13056</v>
      </c>
      <c r="H9" s="19">
        <v>12857</v>
      </c>
      <c r="I9" s="19">
        <v>12756</v>
      </c>
      <c r="J9" s="17">
        <v>0</v>
      </c>
      <c r="K9" s="17">
        <v>12857</v>
      </c>
      <c r="L9" s="17">
        <v>12857</v>
      </c>
      <c r="M9" s="17">
        <v>22750</v>
      </c>
      <c r="N9" s="17">
        <v>22750</v>
      </c>
      <c r="O9" s="21">
        <f>SUM(N9/M9)</f>
        <v>1</v>
      </c>
      <c r="P9" s="17">
        <v>18806</v>
      </c>
      <c r="Q9" s="2">
        <v>18000</v>
      </c>
    </row>
    <row r="10" spans="1:17" ht="12.75">
      <c r="A10" s="13" t="s">
        <v>300</v>
      </c>
      <c r="B10" s="68" t="s">
        <v>232</v>
      </c>
      <c r="C10" s="68"/>
      <c r="D10" s="68"/>
      <c r="G10" s="19">
        <v>46796</v>
      </c>
      <c r="H10" s="19">
        <v>19057</v>
      </c>
      <c r="I10" s="19">
        <v>50194</v>
      </c>
      <c r="J10" s="17">
        <v>0</v>
      </c>
      <c r="K10" s="17">
        <v>49707</v>
      </c>
      <c r="L10" s="22">
        <v>57154.58</v>
      </c>
      <c r="M10" s="22">
        <v>51236</v>
      </c>
      <c r="N10" s="17">
        <v>35226</v>
      </c>
      <c r="O10" s="21">
        <f>SUM(N10/M10)</f>
        <v>0.6875243969084238</v>
      </c>
      <c r="P10" s="22">
        <v>69472</v>
      </c>
      <c r="Q10" s="2">
        <v>45000</v>
      </c>
    </row>
    <row r="11" spans="1:17" ht="12.75">
      <c r="A11" s="13" t="s">
        <v>301</v>
      </c>
      <c r="B11" s="68" t="s">
        <v>261</v>
      </c>
      <c r="C11" s="68"/>
      <c r="D11" s="68"/>
      <c r="G11" s="19">
        <v>2620</v>
      </c>
      <c r="H11" s="19">
        <v>1380</v>
      </c>
      <c r="I11" s="19">
        <v>2465</v>
      </c>
      <c r="J11" s="17">
        <v>0</v>
      </c>
      <c r="K11" s="17">
        <v>2865</v>
      </c>
      <c r="L11" s="17">
        <v>1950</v>
      </c>
      <c r="M11" s="22">
        <v>4255</v>
      </c>
      <c r="N11" s="17">
        <v>3220</v>
      </c>
      <c r="O11" s="21">
        <f>SUM(N11/M11)</f>
        <v>0.7567567567567568</v>
      </c>
      <c r="P11" s="22">
        <v>5125</v>
      </c>
      <c r="Q11" s="2">
        <v>3900</v>
      </c>
    </row>
    <row r="12" spans="1:17" s="24" customFormat="1" ht="13.5" thickBot="1">
      <c r="A12" s="91"/>
      <c r="B12" s="93" t="s">
        <v>7</v>
      </c>
      <c r="C12" s="18"/>
      <c r="D12" s="18"/>
      <c r="G12" s="25">
        <f aca="true" t="shared" si="0" ref="G12:L12">SUM(G6:G11)</f>
        <v>1975344</v>
      </c>
      <c r="H12" s="25">
        <f t="shared" si="0"/>
        <v>2071026</v>
      </c>
      <c r="I12" s="79">
        <f t="shared" si="0"/>
        <v>2003894</v>
      </c>
      <c r="J12" s="80">
        <f t="shared" si="0"/>
        <v>0</v>
      </c>
      <c r="K12" s="80">
        <f t="shared" si="0"/>
        <v>2179978</v>
      </c>
      <c r="L12" s="80">
        <f t="shared" si="0"/>
        <v>2202583.24</v>
      </c>
      <c r="M12" s="81">
        <f>SUM(M6:M11)</f>
        <v>2281005</v>
      </c>
      <c r="N12" s="80">
        <f>SUM(N6:N11)</f>
        <v>2210320</v>
      </c>
      <c r="O12" s="82">
        <f>SUM(N12/M12)</f>
        <v>0.9690114664369434</v>
      </c>
      <c r="P12" s="182">
        <f>SUM(P6:P11)</f>
        <v>2436960</v>
      </c>
      <c r="Q12" s="181">
        <f>SUM(Q6:Q11)</f>
        <v>2432400</v>
      </c>
    </row>
    <row r="13" spans="1:12" ht="12.75">
      <c r="A13" s="23"/>
      <c r="B13" s="68"/>
      <c r="C13" s="68"/>
      <c r="D13" s="68"/>
      <c r="G13" s="19"/>
      <c r="H13" s="19"/>
      <c r="I13" s="19"/>
      <c r="J13" s="17"/>
      <c r="K13" s="17"/>
      <c r="L13" s="17"/>
    </row>
    <row r="14" spans="1:17" ht="12.75">
      <c r="A14" s="29">
        <v>310.1</v>
      </c>
      <c r="B14" s="68" t="s">
        <v>233</v>
      </c>
      <c r="C14" s="68"/>
      <c r="D14" s="68"/>
      <c r="G14" s="19">
        <v>81713</v>
      </c>
      <c r="H14" s="19">
        <v>0</v>
      </c>
      <c r="I14" s="19">
        <v>117031</v>
      </c>
      <c r="J14" s="17">
        <v>0</v>
      </c>
      <c r="K14" s="17">
        <v>50272</v>
      </c>
      <c r="L14" s="17">
        <v>61342</v>
      </c>
      <c r="M14" s="17">
        <v>59114</v>
      </c>
      <c r="N14" s="17">
        <v>43862</v>
      </c>
      <c r="O14" s="21">
        <f>SUM(N14/M14)</f>
        <v>0.7419900531177048</v>
      </c>
      <c r="P14" s="17">
        <v>99188</v>
      </c>
      <c r="Q14" s="17">
        <v>80000</v>
      </c>
    </row>
    <row r="15" spans="1:17" ht="12.75">
      <c r="A15" s="13" t="s">
        <v>302</v>
      </c>
      <c r="B15" s="68" t="s">
        <v>234</v>
      </c>
      <c r="C15" s="68"/>
      <c r="D15" s="68"/>
      <c r="G15" s="19">
        <v>490394</v>
      </c>
      <c r="H15" s="19">
        <v>0</v>
      </c>
      <c r="I15" s="19">
        <v>445580</v>
      </c>
      <c r="J15" s="17">
        <v>0</v>
      </c>
      <c r="K15" s="17">
        <v>571901</v>
      </c>
      <c r="L15" s="17">
        <v>524406.28</v>
      </c>
      <c r="M15" s="17">
        <v>564921</v>
      </c>
      <c r="N15" s="17">
        <v>431204</v>
      </c>
      <c r="O15" s="21">
        <f>SUM(N15/M15)</f>
        <v>0.7632996472073086</v>
      </c>
      <c r="P15" s="17">
        <v>646917</v>
      </c>
      <c r="Q15" s="17">
        <v>600000</v>
      </c>
    </row>
    <row r="16" spans="1:17" ht="12.75">
      <c r="A16" s="13" t="s">
        <v>303</v>
      </c>
      <c r="B16" s="68" t="s">
        <v>235</v>
      </c>
      <c r="C16" s="68"/>
      <c r="D16" s="68"/>
      <c r="G16" s="19">
        <v>40611</v>
      </c>
      <c r="H16" s="19">
        <v>0</v>
      </c>
      <c r="I16" s="19">
        <v>38994</v>
      </c>
      <c r="J16" s="17">
        <v>0</v>
      </c>
      <c r="K16" s="17">
        <v>50939</v>
      </c>
      <c r="L16" s="17">
        <v>48787.22</v>
      </c>
      <c r="M16" s="17">
        <v>50719</v>
      </c>
      <c r="N16" s="17">
        <v>37141</v>
      </c>
      <c r="O16" s="21">
        <f>SUM(N16/M16)</f>
        <v>0.7322896744809637</v>
      </c>
      <c r="P16" s="17">
        <v>55486</v>
      </c>
      <c r="Q16" s="17">
        <v>50000</v>
      </c>
    </row>
    <row r="17" spans="1:17" s="24" customFormat="1" ht="13.5" thickBot="1">
      <c r="A17" s="91"/>
      <c r="B17" s="93" t="s">
        <v>8</v>
      </c>
      <c r="C17" s="18"/>
      <c r="D17" s="18"/>
      <c r="G17" s="25">
        <f>SUM(G14:G16)</f>
        <v>612718</v>
      </c>
      <c r="H17" s="25"/>
      <c r="I17" s="79">
        <f>SUM(I14:I16)</f>
        <v>601605</v>
      </c>
      <c r="J17" s="80"/>
      <c r="K17" s="80">
        <f>SUM(K14:K16)</f>
        <v>673112</v>
      </c>
      <c r="L17" s="80">
        <f>SUM(L14:L16)</f>
        <v>634535.5</v>
      </c>
      <c r="M17" s="81">
        <f>SUM(M14:M16)</f>
        <v>674754</v>
      </c>
      <c r="N17" s="80">
        <f>SUM(N14:N16)</f>
        <v>512207</v>
      </c>
      <c r="O17" s="82">
        <f>SUM(N17/M17)</f>
        <v>0.7591018356319488</v>
      </c>
      <c r="P17" s="81">
        <f>SUM(P14:P16)</f>
        <v>801591</v>
      </c>
      <c r="Q17" s="81">
        <f>SUM(Q14:Q16)</f>
        <v>730000</v>
      </c>
    </row>
    <row r="18" spans="1:12" ht="12.75">
      <c r="A18" s="23"/>
      <c r="B18" s="68"/>
      <c r="C18" s="68"/>
      <c r="D18" s="68"/>
      <c r="G18" s="19"/>
      <c r="H18" s="19"/>
      <c r="I18" s="19"/>
      <c r="J18" s="17"/>
      <c r="K18" s="17"/>
      <c r="L18" s="17"/>
    </row>
    <row r="19" spans="1:17" ht="12.75">
      <c r="A19" s="13" t="s">
        <v>304</v>
      </c>
      <c r="B19" s="68" t="s">
        <v>267</v>
      </c>
      <c r="C19" s="68"/>
      <c r="D19" s="68"/>
      <c r="G19" s="19">
        <v>10720</v>
      </c>
      <c r="H19" s="19">
        <v>0</v>
      </c>
      <c r="I19" s="19">
        <v>12590</v>
      </c>
      <c r="J19" s="17">
        <v>0</v>
      </c>
      <c r="K19" s="17">
        <v>10940</v>
      </c>
      <c r="L19" s="17">
        <v>10000</v>
      </c>
      <c r="M19" s="16">
        <v>12865</v>
      </c>
      <c r="N19" s="17">
        <v>11000</v>
      </c>
      <c r="O19" s="21">
        <f aca="true" t="shared" si="1" ref="O19:O61">SUM(N19/M19)</f>
        <v>0.8550330353672756</v>
      </c>
      <c r="P19" s="16">
        <v>13650</v>
      </c>
      <c r="Q19" s="180">
        <v>13500</v>
      </c>
    </row>
    <row r="20" spans="1:17" ht="12.75">
      <c r="A20" s="13" t="s">
        <v>305</v>
      </c>
      <c r="B20" s="68" t="s">
        <v>9</v>
      </c>
      <c r="C20" s="68"/>
      <c r="D20" s="68"/>
      <c r="G20" s="19">
        <v>0</v>
      </c>
      <c r="H20" s="19"/>
      <c r="I20" s="19">
        <v>0</v>
      </c>
      <c r="J20" s="19"/>
      <c r="K20" s="17">
        <v>0</v>
      </c>
      <c r="L20" s="17">
        <v>0</v>
      </c>
      <c r="M20" s="16">
        <v>0</v>
      </c>
      <c r="N20" s="17">
        <v>0</v>
      </c>
      <c r="O20" s="21">
        <v>0</v>
      </c>
      <c r="P20" s="16">
        <v>0</v>
      </c>
      <c r="Q20" s="180">
        <v>0</v>
      </c>
    </row>
    <row r="21" spans="1:17" ht="12.75">
      <c r="A21" s="13" t="s">
        <v>306</v>
      </c>
      <c r="B21" s="68" t="s">
        <v>10</v>
      </c>
      <c r="C21" s="68"/>
      <c r="D21" s="68"/>
      <c r="G21" s="19">
        <v>24225</v>
      </c>
      <c r="H21" s="19"/>
      <c r="I21" s="19">
        <v>42525</v>
      </c>
      <c r="J21" s="17"/>
      <c r="K21" s="17">
        <v>44825</v>
      </c>
      <c r="L21" s="22">
        <v>43875</v>
      </c>
      <c r="M21" s="22">
        <v>47650</v>
      </c>
      <c r="N21" s="17">
        <v>44745</v>
      </c>
      <c r="O21" s="21">
        <f t="shared" si="1"/>
        <v>0.9390346274921301</v>
      </c>
      <c r="P21" s="16">
        <v>53669</v>
      </c>
      <c r="Q21" s="180">
        <v>52500</v>
      </c>
    </row>
    <row r="22" spans="1:17" ht="12.75">
      <c r="A22" s="13" t="s">
        <v>307</v>
      </c>
      <c r="B22" s="68" t="s">
        <v>11</v>
      </c>
      <c r="C22" s="68"/>
      <c r="D22" s="68"/>
      <c r="G22" s="19">
        <v>532</v>
      </c>
      <c r="H22" s="19"/>
      <c r="I22" s="19">
        <v>530</v>
      </c>
      <c r="J22" s="17"/>
      <c r="K22" s="17">
        <v>570</v>
      </c>
      <c r="L22" s="17">
        <v>400</v>
      </c>
      <c r="M22" s="17">
        <v>370</v>
      </c>
      <c r="N22" s="17">
        <v>350</v>
      </c>
      <c r="O22" s="21">
        <f t="shared" si="1"/>
        <v>0.9459459459459459</v>
      </c>
      <c r="P22" s="17">
        <v>275</v>
      </c>
      <c r="Q22" s="180">
        <v>200</v>
      </c>
    </row>
    <row r="23" spans="1:17" ht="12.75">
      <c r="A23" s="13" t="s">
        <v>310</v>
      </c>
      <c r="B23" s="68" t="s">
        <v>12</v>
      </c>
      <c r="C23" s="68"/>
      <c r="D23" s="68"/>
      <c r="G23" s="19">
        <v>545</v>
      </c>
      <c r="H23" s="19">
        <v>0</v>
      </c>
      <c r="I23" s="19">
        <v>600</v>
      </c>
      <c r="J23" s="17">
        <v>0</v>
      </c>
      <c r="K23" s="17">
        <v>740</v>
      </c>
      <c r="L23" s="17">
        <v>470</v>
      </c>
      <c r="M23" s="17">
        <v>730</v>
      </c>
      <c r="N23" s="17">
        <v>600</v>
      </c>
      <c r="O23" s="21">
        <f t="shared" si="1"/>
        <v>0.821917808219178</v>
      </c>
      <c r="P23" s="17">
        <v>900</v>
      </c>
      <c r="Q23" s="180">
        <v>500</v>
      </c>
    </row>
    <row r="24" spans="1:17" ht="12.75">
      <c r="A24" s="13" t="s">
        <v>308</v>
      </c>
      <c r="B24" s="68" t="s">
        <v>13</v>
      </c>
      <c r="C24" s="68"/>
      <c r="D24" s="68"/>
      <c r="G24" s="19">
        <v>1900</v>
      </c>
      <c r="H24" s="19">
        <v>0</v>
      </c>
      <c r="I24" s="19">
        <v>1900</v>
      </c>
      <c r="J24" s="17">
        <v>0</v>
      </c>
      <c r="K24" s="17">
        <v>1800</v>
      </c>
      <c r="L24" s="17">
        <v>1700</v>
      </c>
      <c r="M24" s="17">
        <v>2300</v>
      </c>
      <c r="N24" s="17">
        <v>1700</v>
      </c>
      <c r="O24" s="21">
        <f t="shared" si="1"/>
        <v>0.7391304347826086</v>
      </c>
      <c r="P24" s="17">
        <v>2000</v>
      </c>
      <c r="Q24" s="180">
        <v>2000</v>
      </c>
    </row>
    <row r="25" spans="1:17" ht="12.75">
      <c r="A25" s="13" t="s">
        <v>508</v>
      </c>
      <c r="B25" s="68" t="s">
        <v>14</v>
      </c>
      <c r="C25" s="68"/>
      <c r="D25" s="68"/>
      <c r="G25" s="19">
        <v>0</v>
      </c>
      <c r="H25" s="19">
        <v>0</v>
      </c>
      <c r="I25" s="19">
        <v>0</v>
      </c>
      <c r="J25" s="17">
        <v>0</v>
      </c>
      <c r="K25" s="17">
        <v>0</v>
      </c>
      <c r="L25" s="17">
        <v>0</v>
      </c>
      <c r="M25" s="17">
        <v>0</v>
      </c>
      <c r="N25" s="49">
        <v>0</v>
      </c>
      <c r="O25" s="21">
        <v>0</v>
      </c>
      <c r="P25" s="17">
        <v>0</v>
      </c>
      <c r="Q25" s="180">
        <v>500</v>
      </c>
    </row>
    <row r="26" spans="1:17" ht="12.75">
      <c r="A26" s="13" t="s">
        <v>309</v>
      </c>
      <c r="B26" s="68" t="s">
        <v>15</v>
      </c>
      <c r="C26" s="68"/>
      <c r="D26" s="68"/>
      <c r="G26" s="30">
        <v>20</v>
      </c>
      <c r="H26" s="31">
        <v>0</v>
      </c>
      <c r="I26" s="31">
        <v>65</v>
      </c>
      <c r="J26" s="30">
        <v>0</v>
      </c>
      <c r="K26" s="17">
        <v>90</v>
      </c>
      <c r="L26" s="17">
        <v>55</v>
      </c>
      <c r="M26" s="17">
        <v>265</v>
      </c>
      <c r="N26" s="17">
        <v>225</v>
      </c>
      <c r="O26" s="21">
        <f t="shared" si="1"/>
        <v>0.8490566037735849</v>
      </c>
      <c r="P26" s="17">
        <v>430</v>
      </c>
      <c r="Q26" s="180">
        <v>300</v>
      </c>
    </row>
    <row r="27" spans="1:17" ht="12.75">
      <c r="A27" s="13" t="s">
        <v>308</v>
      </c>
      <c r="B27" s="68" t="s">
        <v>16</v>
      </c>
      <c r="C27" s="68"/>
      <c r="D27" s="68"/>
      <c r="G27" s="30">
        <v>1500</v>
      </c>
      <c r="H27" s="30">
        <v>0</v>
      </c>
      <c r="I27" s="30">
        <v>904</v>
      </c>
      <c r="J27" s="30">
        <v>0</v>
      </c>
      <c r="K27" s="32">
        <v>2553</v>
      </c>
      <c r="L27" s="32">
        <v>1500</v>
      </c>
      <c r="M27" s="17">
        <v>2853</v>
      </c>
      <c r="N27" s="17">
        <v>1053</v>
      </c>
      <c r="O27" s="21">
        <f t="shared" si="1"/>
        <v>0.36908517350157727</v>
      </c>
      <c r="P27" s="17">
        <v>929</v>
      </c>
      <c r="Q27" s="180">
        <v>900</v>
      </c>
    </row>
    <row r="28" spans="1:17" ht="12.75">
      <c r="A28" s="13" t="s">
        <v>308</v>
      </c>
      <c r="B28" s="68" t="s">
        <v>17</v>
      </c>
      <c r="C28" s="68"/>
      <c r="D28" s="68"/>
      <c r="G28" s="19">
        <v>1050</v>
      </c>
      <c r="H28" s="19">
        <f>ROUND(SUM(H22:H27),5)</f>
        <v>0</v>
      </c>
      <c r="I28" s="19">
        <v>1050</v>
      </c>
      <c r="J28" s="19">
        <v>0</v>
      </c>
      <c r="K28" s="19">
        <v>150</v>
      </c>
      <c r="L28" s="19">
        <v>1050</v>
      </c>
      <c r="M28" s="17">
        <v>450</v>
      </c>
      <c r="N28" s="17">
        <v>450</v>
      </c>
      <c r="O28" s="21">
        <f t="shared" si="1"/>
        <v>1</v>
      </c>
      <c r="P28" s="17">
        <v>1800</v>
      </c>
      <c r="Q28" s="180">
        <v>1800</v>
      </c>
    </row>
    <row r="29" spans="1:17" ht="12.75">
      <c r="A29" s="13" t="s">
        <v>311</v>
      </c>
      <c r="B29" s="99" t="s">
        <v>18</v>
      </c>
      <c r="C29" s="68"/>
      <c r="D29" s="68"/>
      <c r="G29" s="19">
        <v>80000</v>
      </c>
      <c r="H29" s="19">
        <v>0</v>
      </c>
      <c r="I29" s="19">
        <v>77386</v>
      </c>
      <c r="J29" s="17">
        <v>0</v>
      </c>
      <c r="K29" s="17">
        <v>84163</v>
      </c>
      <c r="L29" s="17">
        <v>83419.78</v>
      </c>
      <c r="M29" s="17">
        <v>86994</v>
      </c>
      <c r="N29" s="17">
        <v>76277</v>
      </c>
      <c r="O29" s="21">
        <f t="shared" si="1"/>
        <v>0.8768075959261559</v>
      </c>
      <c r="P29" s="17">
        <v>87149</v>
      </c>
      <c r="Q29" s="17">
        <v>87000</v>
      </c>
    </row>
    <row r="30" spans="1:17" s="24" customFormat="1" ht="13.5" thickBot="1">
      <c r="A30" s="91"/>
      <c r="B30" s="93" t="s">
        <v>19</v>
      </c>
      <c r="C30" s="18"/>
      <c r="D30" s="18"/>
      <c r="G30" s="25">
        <f>SUM(G19:G29)</f>
        <v>120492</v>
      </c>
      <c r="H30" s="25"/>
      <c r="I30" s="79">
        <f>SUM(I19:I29)</f>
        <v>137550</v>
      </c>
      <c r="J30" s="80"/>
      <c r="K30" s="80">
        <f>SUM(K19:K29)</f>
        <v>145831</v>
      </c>
      <c r="L30" s="80">
        <f>SUM(L19:L29)</f>
        <v>142469.78</v>
      </c>
      <c r="M30" s="81">
        <f>SUM(M19:M29)</f>
        <v>154477</v>
      </c>
      <c r="N30" s="80">
        <f>SUM(N19:N29)</f>
        <v>136400</v>
      </c>
      <c r="O30" s="82">
        <f t="shared" si="1"/>
        <v>0.8829793432031953</v>
      </c>
      <c r="P30" s="81">
        <f>SUM(P19:P29)</f>
        <v>160802</v>
      </c>
      <c r="Q30" s="81">
        <f>SUM(Q19:Q29)</f>
        <v>159200</v>
      </c>
    </row>
    <row r="31" spans="1:12" ht="12.75">
      <c r="A31" s="23"/>
      <c r="B31" s="68"/>
      <c r="C31" s="68"/>
      <c r="D31" s="68"/>
      <c r="G31" s="19"/>
      <c r="H31" s="19"/>
      <c r="I31" s="19"/>
      <c r="J31" s="17"/>
      <c r="K31" s="17"/>
      <c r="L31" s="17"/>
    </row>
    <row r="32" spans="1:17" ht="12.75">
      <c r="A32" s="23" t="s">
        <v>312</v>
      </c>
      <c r="B32" s="68" t="s">
        <v>20</v>
      </c>
      <c r="C32" s="68"/>
      <c r="D32" s="68"/>
      <c r="G32" s="19">
        <v>43896</v>
      </c>
      <c r="H32" s="19">
        <f>ROUND(SUM(H20:H21)+SUM(H28:H31),5)</f>
        <v>0</v>
      </c>
      <c r="I32" s="19">
        <v>36376</v>
      </c>
      <c r="J32" s="19">
        <f>ROUND(SUM(J20:J21)+SUM(J28:J31),5)</f>
        <v>0</v>
      </c>
      <c r="K32" s="19">
        <v>54946</v>
      </c>
      <c r="L32" s="19">
        <v>65000</v>
      </c>
      <c r="M32" s="16">
        <v>56378</v>
      </c>
      <c r="N32" s="17">
        <v>56269</v>
      </c>
      <c r="O32" s="21">
        <f t="shared" si="1"/>
        <v>0.9980666217318812</v>
      </c>
      <c r="P32" s="16">
        <v>25767</v>
      </c>
      <c r="Q32" s="17">
        <v>27500</v>
      </c>
    </row>
    <row r="33" spans="1:17" ht="12.75">
      <c r="A33" s="23" t="s">
        <v>312</v>
      </c>
      <c r="B33" s="68" t="s">
        <v>21</v>
      </c>
      <c r="C33" s="68"/>
      <c r="D33" s="68"/>
      <c r="G33" s="22">
        <v>4477.85</v>
      </c>
      <c r="H33" s="22"/>
      <c r="I33" s="22">
        <v>4863.31</v>
      </c>
      <c r="J33" s="33"/>
      <c r="K33" s="22">
        <v>0</v>
      </c>
      <c r="L33" s="22">
        <v>4200</v>
      </c>
      <c r="M33" s="22">
        <v>4920</v>
      </c>
      <c r="N33" s="17">
        <v>2331</v>
      </c>
      <c r="O33" s="21">
        <f t="shared" si="1"/>
        <v>0.473780487804878</v>
      </c>
      <c r="P33" s="16">
        <v>3084</v>
      </c>
      <c r="Q33" s="17">
        <v>4200</v>
      </c>
    </row>
    <row r="34" spans="1:17" ht="12.75">
      <c r="A34" s="23"/>
      <c r="B34" s="68" t="s">
        <v>632</v>
      </c>
      <c r="C34" s="68"/>
      <c r="D34" s="68"/>
      <c r="G34" s="22"/>
      <c r="H34" s="22"/>
      <c r="I34" s="22">
        <v>0</v>
      </c>
      <c r="J34" s="33"/>
      <c r="K34" s="22">
        <v>0</v>
      </c>
      <c r="L34" s="22"/>
      <c r="M34" s="22">
        <v>0</v>
      </c>
      <c r="N34" s="17"/>
      <c r="O34" s="21"/>
      <c r="P34" s="16">
        <v>14790</v>
      </c>
      <c r="Q34" s="17">
        <v>15000</v>
      </c>
    </row>
    <row r="35" spans="1:17" ht="12.75">
      <c r="A35" s="23" t="s">
        <v>642</v>
      </c>
      <c r="B35" s="68" t="s">
        <v>643</v>
      </c>
      <c r="C35" s="68"/>
      <c r="D35" s="68"/>
      <c r="G35" s="22"/>
      <c r="H35" s="22"/>
      <c r="I35" s="22">
        <v>0</v>
      </c>
      <c r="J35" s="33"/>
      <c r="K35" s="22">
        <v>0</v>
      </c>
      <c r="L35" s="22"/>
      <c r="M35" s="22">
        <v>0</v>
      </c>
      <c r="N35" s="17"/>
      <c r="O35" s="21"/>
      <c r="P35" s="16">
        <v>1710</v>
      </c>
      <c r="Q35" s="17">
        <v>2500</v>
      </c>
    </row>
    <row r="36" spans="1:17" ht="12.75">
      <c r="A36" s="23"/>
      <c r="B36" s="68" t="s">
        <v>633</v>
      </c>
      <c r="C36" s="68"/>
      <c r="D36" s="68"/>
      <c r="G36" s="22"/>
      <c r="H36" s="22"/>
      <c r="I36" s="22">
        <v>0</v>
      </c>
      <c r="J36" s="33"/>
      <c r="K36" s="22">
        <v>0</v>
      </c>
      <c r="L36" s="22"/>
      <c r="M36" s="22">
        <v>0</v>
      </c>
      <c r="N36" s="17"/>
      <c r="O36" s="21"/>
      <c r="P36" s="16">
        <v>11164</v>
      </c>
      <c r="Q36" s="17">
        <v>8500</v>
      </c>
    </row>
    <row r="37" spans="1:17" ht="12.75">
      <c r="A37" s="23" t="s">
        <v>313</v>
      </c>
      <c r="B37" s="99" t="s">
        <v>22</v>
      </c>
      <c r="C37" s="68"/>
      <c r="D37" s="68"/>
      <c r="G37" s="22">
        <v>0</v>
      </c>
      <c r="H37" s="22">
        <v>0</v>
      </c>
      <c r="I37" s="22"/>
      <c r="J37" s="22">
        <v>0</v>
      </c>
      <c r="K37" s="22">
        <v>21594</v>
      </c>
      <c r="L37" s="22">
        <v>0</v>
      </c>
      <c r="M37" s="22">
        <v>19316</v>
      </c>
      <c r="N37" s="17">
        <v>250</v>
      </c>
      <c r="O37" s="21">
        <f t="shared" si="1"/>
        <v>0.012942638227376268</v>
      </c>
      <c r="P37" s="16">
        <v>410</v>
      </c>
      <c r="Q37" s="17">
        <v>3000</v>
      </c>
    </row>
    <row r="38" spans="1:17" s="24" customFormat="1" ht="13.5" thickBot="1">
      <c r="A38" s="169"/>
      <c r="B38" s="93" t="s">
        <v>23</v>
      </c>
      <c r="C38" s="18"/>
      <c r="D38" s="18"/>
      <c r="G38" s="25">
        <f>SUM(G32:G37)</f>
        <v>48373.85</v>
      </c>
      <c r="H38" s="25"/>
      <c r="I38" s="79">
        <f>SUM(I32:I37)</f>
        <v>41239.31</v>
      </c>
      <c r="J38" s="80"/>
      <c r="K38" s="80">
        <f>SUM(K32:K37)</f>
        <v>76540</v>
      </c>
      <c r="L38" s="80">
        <f>SUM(L32:L37)</f>
        <v>69200</v>
      </c>
      <c r="M38" s="81">
        <f>SUM(M32:M37)</f>
        <v>80614</v>
      </c>
      <c r="N38" s="80">
        <f>SUM(N32:N37)</f>
        <v>58850</v>
      </c>
      <c r="O38" s="82">
        <f t="shared" si="1"/>
        <v>0.7300220805319175</v>
      </c>
      <c r="P38" s="81">
        <f>SUM(P32:P37)</f>
        <v>56925</v>
      </c>
      <c r="Q38" s="80">
        <f>SUM(Q32:Q37)</f>
        <v>60700</v>
      </c>
    </row>
    <row r="39" spans="1:12" ht="12.75">
      <c r="A39" s="23"/>
      <c r="B39" s="12"/>
      <c r="G39" s="12"/>
      <c r="H39" s="12"/>
      <c r="I39" s="12"/>
      <c r="J39" s="12"/>
      <c r="K39" s="12"/>
      <c r="L39" s="12"/>
    </row>
    <row r="40" spans="1:17" ht="12.75">
      <c r="A40" s="35">
        <v>340.01</v>
      </c>
      <c r="B40" s="68" t="s">
        <v>24</v>
      </c>
      <c r="C40" s="68"/>
      <c r="D40" s="68"/>
      <c r="G40" s="19">
        <v>4298</v>
      </c>
      <c r="H40" s="19">
        <f>ROUND(SUM(H33:H39),5)</f>
        <v>0</v>
      </c>
      <c r="I40" s="19">
        <v>3840</v>
      </c>
      <c r="J40" s="19">
        <f>ROUND(SUM(J33:J39),5)</f>
        <v>0</v>
      </c>
      <c r="K40" s="19">
        <v>3085</v>
      </c>
      <c r="L40" s="19">
        <v>3835</v>
      </c>
      <c r="M40" s="19">
        <v>1256</v>
      </c>
      <c r="N40" s="17">
        <v>1023</v>
      </c>
      <c r="O40" s="21">
        <f t="shared" si="1"/>
        <v>0.8144904458598726</v>
      </c>
      <c r="P40" s="16">
        <v>1371</v>
      </c>
      <c r="Q40" s="17">
        <v>1000</v>
      </c>
    </row>
    <row r="41" spans="1:17" ht="12.75">
      <c r="A41" s="13" t="s">
        <v>315</v>
      </c>
      <c r="B41" s="68" t="s">
        <v>25</v>
      </c>
      <c r="C41" s="68"/>
      <c r="D41" s="68"/>
      <c r="G41" s="19">
        <v>1699</v>
      </c>
      <c r="H41" s="19">
        <v>0</v>
      </c>
      <c r="I41" s="19">
        <v>1726</v>
      </c>
      <c r="J41" s="17">
        <v>0</v>
      </c>
      <c r="K41" s="17">
        <v>1352</v>
      </c>
      <c r="L41" s="17">
        <v>1472</v>
      </c>
      <c r="M41" s="17">
        <v>0</v>
      </c>
      <c r="N41" s="17">
        <v>582</v>
      </c>
      <c r="O41" s="21" t="e">
        <f t="shared" si="1"/>
        <v>#DIV/0!</v>
      </c>
      <c r="P41" s="16">
        <v>44</v>
      </c>
      <c r="Q41" s="17">
        <v>0</v>
      </c>
    </row>
    <row r="42" spans="1:17" ht="12.75">
      <c r="A42" s="13" t="s">
        <v>314</v>
      </c>
      <c r="B42" s="68" t="s">
        <v>504</v>
      </c>
      <c r="C42" s="68"/>
      <c r="D42" s="68"/>
      <c r="G42" s="19">
        <v>0</v>
      </c>
      <c r="H42" s="19">
        <v>0</v>
      </c>
      <c r="I42" s="19">
        <v>1636</v>
      </c>
      <c r="J42" s="17">
        <v>0</v>
      </c>
      <c r="K42" s="17">
        <v>0</v>
      </c>
      <c r="L42" s="22">
        <v>0</v>
      </c>
      <c r="M42" s="17">
        <v>0</v>
      </c>
      <c r="N42" s="17">
        <v>0</v>
      </c>
      <c r="O42" s="21">
        <v>0</v>
      </c>
      <c r="P42" s="16">
        <v>0</v>
      </c>
      <c r="Q42" s="17">
        <v>0</v>
      </c>
    </row>
    <row r="43" spans="1:17" s="24" customFormat="1" ht="13.5" thickBot="1">
      <c r="A43" s="169"/>
      <c r="B43" s="93" t="s">
        <v>26</v>
      </c>
      <c r="G43" s="27">
        <f>SUM(G40:G42)</f>
        <v>5997</v>
      </c>
      <c r="I43" s="81">
        <f>SUM(I40:I42)</f>
        <v>7202</v>
      </c>
      <c r="J43" s="84"/>
      <c r="K43" s="81">
        <f>SUM(K40:K42)</f>
        <v>4437</v>
      </c>
      <c r="L43" s="81">
        <f>SUM(L40:L42)</f>
        <v>5307</v>
      </c>
      <c r="M43" s="81">
        <f>SUM(M40:M42)</f>
        <v>1256</v>
      </c>
      <c r="N43" s="80">
        <f>SUM(N40:N42)</f>
        <v>1605</v>
      </c>
      <c r="O43" s="82">
        <f t="shared" si="1"/>
        <v>1.2778662420382165</v>
      </c>
      <c r="P43" s="81">
        <f>SUM(P40:P42)</f>
        <v>1415</v>
      </c>
      <c r="Q43" s="80">
        <f>SUM(Q40:Q42)</f>
        <v>1000</v>
      </c>
    </row>
    <row r="44" spans="1:17" ht="12.75">
      <c r="A44" s="34"/>
      <c r="B44" s="48"/>
      <c r="Q44" s="50"/>
    </row>
    <row r="45" spans="1:17" ht="12.75">
      <c r="A45" s="29">
        <v>350.01</v>
      </c>
      <c r="B45" s="68" t="s">
        <v>27</v>
      </c>
      <c r="G45" s="19">
        <v>4081</v>
      </c>
      <c r="I45" s="20">
        <v>4156</v>
      </c>
      <c r="K45" s="16">
        <v>4094</v>
      </c>
      <c r="L45" s="16">
        <v>4156</v>
      </c>
      <c r="M45" s="17">
        <v>4142</v>
      </c>
      <c r="N45" s="17">
        <v>4142</v>
      </c>
      <c r="O45" s="21">
        <f t="shared" si="1"/>
        <v>1</v>
      </c>
      <c r="P45" s="17">
        <v>3977</v>
      </c>
      <c r="Q45" s="32">
        <v>4156</v>
      </c>
    </row>
    <row r="46" spans="1:17" ht="12.75">
      <c r="A46" s="36">
        <v>321.91</v>
      </c>
      <c r="B46" s="68" t="s">
        <v>28</v>
      </c>
      <c r="G46" s="19">
        <v>1450</v>
      </c>
      <c r="I46" s="20">
        <v>1450</v>
      </c>
      <c r="K46" s="16">
        <v>1450</v>
      </c>
      <c r="L46" s="16">
        <v>1450</v>
      </c>
      <c r="M46" s="17">
        <v>1450</v>
      </c>
      <c r="N46" s="17">
        <v>1450</v>
      </c>
      <c r="O46" s="21">
        <f t="shared" si="1"/>
        <v>1</v>
      </c>
      <c r="P46" s="17">
        <v>2250</v>
      </c>
      <c r="Q46" s="32">
        <v>2250</v>
      </c>
    </row>
    <row r="47" spans="1:17" ht="12.75">
      <c r="A47" s="36">
        <v>350.04</v>
      </c>
      <c r="B47" s="68" t="s">
        <v>254</v>
      </c>
      <c r="G47" s="19">
        <v>0</v>
      </c>
      <c r="I47" s="16">
        <v>0</v>
      </c>
      <c r="K47" s="17">
        <v>0</v>
      </c>
      <c r="L47" s="17">
        <v>0</v>
      </c>
      <c r="M47" s="17">
        <v>0</v>
      </c>
      <c r="N47" s="17">
        <v>0</v>
      </c>
      <c r="O47" s="21">
        <v>0</v>
      </c>
      <c r="P47" s="17">
        <v>0</v>
      </c>
      <c r="Q47" s="32">
        <v>0</v>
      </c>
    </row>
    <row r="48" spans="1:17" ht="12.75">
      <c r="A48" s="13" t="s">
        <v>316</v>
      </c>
      <c r="B48" s="68" t="s">
        <v>29</v>
      </c>
      <c r="C48" s="68"/>
      <c r="D48" s="68"/>
      <c r="G48" s="19">
        <v>17365</v>
      </c>
      <c r="H48" s="19"/>
      <c r="I48" s="19">
        <v>18625</v>
      </c>
      <c r="J48" s="17"/>
      <c r="K48" s="17">
        <v>19905</v>
      </c>
      <c r="L48" s="17">
        <v>17365</v>
      </c>
      <c r="M48" s="37">
        <v>29907</v>
      </c>
      <c r="N48" s="17">
        <v>28907</v>
      </c>
      <c r="O48" s="21">
        <f t="shared" si="1"/>
        <v>0.9665630120038787</v>
      </c>
      <c r="P48" s="17">
        <v>35968</v>
      </c>
      <c r="Q48" s="32">
        <v>15674</v>
      </c>
    </row>
    <row r="49" spans="1:17" ht="12.75">
      <c r="A49" s="13" t="s">
        <v>316</v>
      </c>
      <c r="B49" s="68" t="s">
        <v>253</v>
      </c>
      <c r="C49" s="68"/>
      <c r="D49" s="68"/>
      <c r="G49" s="19">
        <v>0</v>
      </c>
      <c r="H49" s="19"/>
      <c r="I49" s="19">
        <v>0</v>
      </c>
      <c r="J49" s="17"/>
      <c r="K49" s="17">
        <v>0</v>
      </c>
      <c r="L49" s="17">
        <v>0</v>
      </c>
      <c r="M49" s="17">
        <v>0</v>
      </c>
      <c r="N49" s="17" t="s">
        <v>587</v>
      </c>
      <c r="O49" s="21">
        <v>0</v>
      </c>
      <c r="P49" s="17">
        <v>0</v>
      </c>
      <c r="Q49" s="32">
        <v>0</v>
      </c>
    </row>
    <row r="50" spans="1:17" ht="12.75">
      <c r="A50" s="13" t="s">
        <v>316</v>
      </c>
      <c r="B50" s="68" t="s">
        <v>30</v>
      </c>
      <c r="C50" s="68"/>
      <c r="D50" s="68"/>
      <c r="G50" s="19">
        <v>0</v>
      </c>
      <c r="H50" s="19"/>
      <c r="I50" s="19">
        <v>40089</v>
      </c>
      <c r="J50" s="17"/>
      <c r="K50" s="17">
        <v>64672</v>
      </c>
      <c r="L50" s="22">
        <v>40000</v>
      </c>
      <c r="M50" s="17">
        <v>37025</v>
      </c>
      <c r="N50" s="17">
        <v>37025</v>
      </c>
      <c r="O50" s="21">
        <f t="shared" si="1"/>
        <v>1</v>
      </c>
      <c r="P50" s="17">
        <v>42247</v>
      </c>
      <c r="Q50" s="32">
        <v>37025</v>
      </c>
    </row>
    <row r="51" spans="1:17" s="24" customFormat="1" ht="13.5" thickBot="1">
      <c r="A51" s="91"/>
      <c r="B51" s="93" t="s">
        <v>31</v>
      </c>
      <c r="C51" s="18"/>
      <c r="D51" s="18"/>
      <c r="G51" s="25">
        <f>SUM(G45:G50)</f>
        <v>22896</v>
      </c>
      <c r="H51" s="25"/>
      <c r="I51" s="79">
        <f>SUM(I48:I50)</f>
        <v>58714</v>
      </c>
      <c r="J51" s="80"/>
      <c r="K51" s="80">
        <f>SUM(K45:K50)</f>
        <v>90121</v>
      </c>
      <c r="L51" s="80">
        <f>SUM(L45:L50)</f>
        <v>62971</v>
      </c>
      <c r="M51" s="80">
        <f>SUM(M45:M50)</f>
        <v>72524</v>
      </c>
      <c r="N51" s="80">
        <f>SUM(N45:N50)</f>
        <v>71524</v>
      </c>
      <c r="O51" s="82">
        <f t="shared" si="1"/>
        <v>0.9862114610335889</v>
      </c>
      <c r="P51" s="80">
        <f>SUM(P45:P50)</f>
        <v>84442</v>
      </c>
      <c r="Q51" s="80">
        <f>SUM(Q45:Q50)</f>
        <v>59105</v>
      </c>
    </row>
    <row r="52" spans="1:12" ht="12.75">
      <c r="A52" s="23"/>
      <c r="B52" s="68"/>
      <c r="C52" s="68"/>
      <c r="D52" s="68"/>
      <c r="G52" s="19"/>
      <c r="H52" s="19"/>
      <c r="I52" s="19"/>
      <c r="J52" s="17"/>
      <c r="K52" s="17"/>
      <c r="L52" s="17"/>
    </row>
    <row r="53" spans="1:17" ht="12.75">
      <c r="A53" s="13" t="s">
        <v>237</v>
      </c>
      <c r="B53" s="68" t="s">
        <v>32</v>
      </c>
      <c r="G53" s="38">
        <v>0</v>
      </c>
      <c r="H53" s="12"/>
      <c r="I53" s="39">
        <v>0</v>
      </c>
      <c r="J53" s="12"/>
      <c r="K53" s="15">
        <v>0</v>
      </c>
      <c r="L53" s="15">
        <v>0</v>
      </c>
      <c r="M53" s="20">
        <v>2700</v>
      </c>
      <c r="N53" s="17">
        <v>1175</v>
      </c>
      <c r="O53" s="21">
        <v>0</v>
      </c>
      <c r="P53" s="17">
        <v>3100</v>
      </c>
      <c r="Q53" s="17">
        <v>1000</v>
      </c>
    </row>
    <row r="54" spans="1:17" ht="12.75">
      <c r="A54" s="13" t="s">
        <v>317</v>
      </c>
      <c r="B54" s="68" t="s">
        <v>33</v>
      </c>
      <c r="C54" s="68"/>
      <c r="D54" s="68"/>
      <c r="G54" s="19">
        <v>320</v>
      </c>
      <c r="H54" s="19"/>
      <c r="I54" s="19">
        <v>200</v>
      </c>
      <c r="J54" s="17"/>
      <c r="K54" s="17">
        <v>0</v>
      </c>
      <c r="L54" s="17">
        <v>200</v>
      </c>
      <c r="M54" s="37">
        <v>500</v>
      </c>
      <c r="N54" s="17">
        <v>500</v>
      </c>
      <c r="O54" s="21">
        <f t="shared" si="1"/>
        <v>1</v>
      </c>
      <c r="P54" s="17">
        <v>0</v>
      </c>
      <c r="Q54" s="17">
        <v>500</v>
      </c>
    </row>
    <row r="55" spans="1:17" ht="12.75">
      <c r="A55" s="13" t="s">
        <v>318</v>
      </c>
      <c r="B55" s="68" t="s">
        <v>34</v>
      </c>
      <c r="C55" s="68"/>
      <c r="D55" s="68"/>
      <c r="G55" s="19">
        <v>1500</v>
      </c>
      <c r="H55" s="19"/>
      <c r="I55" s="19">
        <v>3000</v>
      </c>
      <c r="J55" s="17"/>
      <c r="K55" s="17">
        <v>500</v>
      </c>
      <c r="L55" s="17">
        <v>1000</v>
      </c>
      <c r="M55" s="37">
        <v>1500</v>
      </c>
      <c r="N55" s="17">
        <v>1500</v>
      </c>
      <c r="O55" s="21">
        <f t="shared" si="1"/>
        <v>1</v>
      </c>
      <c r="P55" s="17">
        <v>500</v>
      </c>
      <c r="Q55" s="17">
        <v>500</v>
      </c>
    </row>
    <row r="56" spans="1:17" ht="12.75">
      <c r="A56" s="13" t="s">
        <v>319</v>
      </c>
      <c r="B56" s="68" t="s">
        <v>35</v>
      </c>
      <c r="C56" s="68"/>
      <c r="D56" s="68"/>
      <c r="G56" s="19">
        <v>8682</v>
      </c>
      <c r="H56" s="19">
        <v>0</v>
      </c>
      <c r="I56" s="19">
        <v>9167</v>
      </c>
      <c r="J56" s="17">
        <v>0</v>
      </c>
      <c r="K56" s="17">
        <v>5045</v>
      </c>
      <c r="L56" s="17">
        <v>4000</v>
      </c>
      <c r="M56" s="37">
        <v>9458</v>
      </c>
      <c r="N56" s="17">
        <v>7327</v>
      </c>
      <c r="O56" s="21">
        <f t="shared" si="1"/>
        <v>0.7746880947346162</v>
      </c>
      <c r="P56" s="17">
        <v>18406</v>
      </c>
      <c r="Q56" s="17">
        <v>12000</v>
      </c>
    </row>
    <row r="57" spans="1:17" ht="12.75">
      <c r="A57" s="13" t="s">
        <v>320</v>
      </c>
      <c r="B57" s="68" t="s">
        <v>36</v>
      </c>
      <c r="C57" s="68"/>
      <c r="D57" s="68"/>
      <c r="G57" s="19">
        <v>21476</v>
      </c>
      <c r="H57" s="19">
        <v>0</v>
      </c>
      <c r="I57" s="19">
        <v>23081</v>
      </c>
      <c r="J57" s="17">
        <v>0</v>
      </c>
      <c r="K57" s="17">
        <v>12215</v>
      </c>
      <c r="L57" s="17">
        <v>10000</v>
      </c>
      <c r="M57" s="37">
        <v>13707</v>
      </c>
      <c r="N57" s="17">
        <v>10086</v>
      </c>
      <c r="O57" s="21">
        <f t="shared" si="1"/>
        <v>0.7358284088421975</v>
      </c>
      <c r="P57" s="17">
        <v>18352</v>
      </c>
      <c r="Q57" s="17">
        <v>10000</v>
      </c>
    </row>
    <row r="58" spans="1:17" ht="12.75">
      <c r="A58" s="13" t="s">
        <v>321</v>
      </c>
      <c r="B58" s="68" t="s">
        <v>37</v>
      </c>
      <c r="C58" s="68"/>
      <c r="D58" s="68"/>
      <c r="G58" s="19">
        <v>552</v>
      </c>
      <c r="H58" s="19">
        <v>0</v>
      </c>
      <c r="I58" s="19">
        <v>100</v>
      </c>
      <c r="J58" s="17">
        <v>0</v>
      </c>
      <c r="K58" s="17">
        <v>0</v>
      </c>
      <c r="L58" s="22">
        <v>0</v>
      </c>
      <c r="M58" s="37">
        <v>0</v>
      </c>
      <c r="N58" s="17">
        <v>0</v>
      </c>
      <c r="O58" s="21">
        <v>0</v>
      </c>
      <c r="P58" s="17">
        <v>0</v>
      </c>
      <c r="Q58" s="17"/>
    </row>
    <row r="59" spans="1:17" ht="12.75">
      <c r="A59" s="13" t="s">
        <v>322</v>
      </c>
      <c r="B59" s="68" t="s">
        <v>38</v>
      </c>
      <c r="C59" s="68"/>
      <c r="D59" s="68"/>
      <c r="G59" s="19">
        <v>100</v>
      </c>
      <c r="H59" s="19">
        <v>0</v>
      </c>
      <c r="I59" s="19">
        <v>50</v>
      </c>
      <c r="J59" s="17">
        <v>0</v>
      </c>
      <c r="K59" s="17">
        <v>160</v>
      </c>
      <c r="L59" s="22">
        <v>400</v>
      </c>
      <c r="M59" s="37">
        <v>350</v>
      </c>
      <c r="N59" s="17">
        <v>552</v>
      </c>
      <c r="O59" s="21">
        <f t="shared" si="1"/>
        <v>1.5771428571428572</v>
      </c>
      <c r="P59" s="17">
        <v>852</v>
      </c>
      <c r="Q59" s="17">
        <v>650</v>
      </c>
    </row>
    <row r="60" spans="1:17" ht="12.75">
      <c r="A60" s="13" t="s">
        <v>307</v>
      </c>
      <c r="B60" s="68" t="s">
        <v>39</v>
      </c>
      <c r="C60" s="68"/>
      <c r="D60" s="68"/>
      <c r="G60" s="19">
        <v>145</v>
      </c>
      <c r="H60" s="19">
        <v>0</v>
      </c>
      <c r="I60" s="19">
        <v>225</v>
      </c>
      <c r="J60" s="17">
        <v>0</v>
      </c>
      <c r="K60" s="17">
        <v>45</v>
      </c>
      <c r="L60" s="22">
        <v>45</v>
      </c>
      <c r="M60" s="37">
        <v>40</v>
      </c>
      <c r="N60" s="17">
        <v>40</v>
      </c>
      <c r="O60" s="21">
        <f t="shared" si="1"/>
        <v>1</v>
      </c>
      <c r="P60" s="17">
        <v>0</v>
      </c>
      <c r="Q60" s="17">
        <v>100</v>
      </c>
    </row>
    <row r="61" spans="1:17" s="24" customFormat="1" ht="13.5" thickBot="1">
      <c r="A61" s="91"/>
      <c r="B61" s="93" t="s">
        <v>40</v>
      </c>
      <c r="C61" s="18"/>
      <c r="D61" s="18"/>
      <c r="G61" s="25">
        <f>SUM(G53:G60)</f>
        <v>32775</v>
      </c>
      <c r="H61" s="25"/>
      <c r="I61" s="79">
        <f>SUM(I53:I60)</f>
        <v>35823</v>
      </c>
      <c r="J61" s="80"/>
      <c r="K61" s="80">
        <f>SUM(K53:K60)</f>
        <v>17965</v>
      </c>
      <c r="L61" s="80">
        <f>SUM(L53:L60)</f>
        <v>15645</v>
      </c>
      <c r="M61" s="85">
        <f>SUM(M53:M60)</f>
        <v>28255</v>
      </c>
      <c r="N61" s="80">
        <f>SUM(N53:N60)</f>
        <v>21180</v>
      </c>
      <c r="O61" s="82">
        <f t="shared" si="1"/>
        <v>0.7496018403822332</v>
      </c>
      <c r="P61" s="80">
        <f>SUM(P53:P60)</f>
        <v>41210</v>
      </c>
      <c r="Q61" s="80">
        <f>SUM(Q53:Q60)</f>
        <v>24750</v>
      </c>
    </row>
    <row r="62" spans="1:12" ht="12.75">
      <c r="A62" s="23"/>
      <c r="B62" s="68"/>
      <c r="C62" s="68"/>
      <c r="D62" s="68"/>
      <c r="G62" s="19"/>
      <c r="H62" s="19"/>
      <c r="I62" s="19"/>
      <c r="J62" s="17"/>
      <c r="K62" s="17"/>
      <c r="L62" s="17"/>
    </row>
    <row r="63" spans="1:17" ht="12.75">
      <c r="A63" s="23" t="s">
        <v>301</v>
      </c>
      <c r="B63" s="68" t="s">
        <v>41</v>
      </c>
      <c r="C63" s="68"/>
      <c r="D63" s="68"/>
      <c r="G63" s="19">
        <v>1335</v>
      </c>
      <c r="H63" s="19"/>
      <c r="I63" s="19">
        <v>1737</v>
      </c>
      <c r="J63" s="17"/>
      <c r="K63" s="17">
        <v>1800</v>
      </c>
      <c r="L63" s="17">
        <v>1500</v>
      </c>
      <c r="M63" s="17">
        <v>2360</v>
      </c>
      <c r="N63" s="17">
        <v>1940</v>
      </c>
      <c r="O63" s="21">
        <f aca="true" t="shared" si="2" ref="O63:O73">SUM(N63/M63)</f>
        <v>0.8220338983050848</v>
      </c>
      <c r="P63" s="17">
        <v>1610</v>
      </c>
      <c r="Q63" s="17">
        <v>1500</v>
      </c>
    </row>
    <row r="64" spans="1:17" ht="12.75">
      <c r="A64" s="13" t="s">
        <v>301</v>
      </c>
      <c r="B64" s="68" t="s">
        <v>42</v>
      </c>
      <c r="C64" s="68"/>
      <c r="D64" s="68"/>
      <c r="G64" s="30">
        <v>40</v>
      </c>
      <c r="H64" s="30"/>
      <c r="I64" s="30">
        <v>120</v>
      </c>
      <c r="J64" s="30"/>
      <c r="K64" s="30">
        <v>110</v>
      </c>
      <c r="L64" s="30">
        <v>50</v>
      </c>
      <c r="M64" s="31">
        <v>120</v>
      </c>
      <c r="N64" s="17">
        <v>90</v>
      </c>
      <c r="O64" s="21">
        <f t="shared" si="2"/>
        <v>0.75</v>
      </c>
      <c r="P64" s="31">
        <v>150</v>
      </c>
      <c r="Q64" s="17">
        <v>200</v>
      </c>
    </row>
    <row r="65" spans="1:17" ht="12.75">
      <c r="A65" s="13" t="s">
        <v>628</v>
      </c>
      <c r="B65" s="68" t="s">
        <v>629</v>
      </c>
      <c r="C65" s="68"/>
      <c r="D65" s="68"/>
      <c r="G65" s="30"/>
      <c r="H65" s="30"/>
      <c r="I65" s="30">
        <v>0</v>
      </c>
      <c r="J65" s="30"/>
      <c r="K65" s="30">
        <v>0</v>
      </c>
      <c r="L65" s="30"/>
      <c r="M65" s="31">
        <v>7409</v>
      </c>
      <c r="N65" s="17"/>
      <c r="O65" s="21"/>
      <c r="P65" s="31">
        <v>23826</v>
      </c>
      <c r="Q65" s="17">
        <v>23000</v>
      </c>
    </row>
    <row r="66" spans="1:17" ht="12.75">
      <c r="A66" s="13" t="s">
        <v>307</v>
      </c>
      <c r="B66" s="68" t="s">
        <v>43</v>
      </c>
      <c r="C66" s="68"/>
      <c r="D66" s="68"/>
      <c r="G66" s="19">
        <v>0</v>
      </c>
      <c r="H66" s="19"/>
      <c r="I66" s="19">
        <v>0</v>
      </c>
      <c r="J66" s="19">
        <f>ROUND(SUM(J48:J64),5)</f>
        <v>0</v>
      </c>
      <c r="K66" s="19">
        <v>0</v>
      </c>
      <c r="L66" s="19">
        <v>0</v>
      </c>
      <c r="M66" s="19">
        <v>0</v>
      </c>
      <c r="N66" s="17">
        <v>0</v>
      </c>
      <c r="O66" s="21">
        <v>0</v>
      </c>
      <c r="P66" s="19">
        <v>0</v>
      </c>
      <c r="Q66" s="17">
        <v>0</v>
      </c>
    </row>
    <row r="67" spans="1:17" ht="12.75">
      <c r="A67" s="13" t="s">
        <v>307</v>
      </c>
      <c r="B67" s="68" t="s">
        <v>44</v>
      </c>
      <c r="C67" s="68"/>
      <c r="D67" s="68"/>
      <c r="G67" s="19">
        <v>0</v>
      </c>
      <c r="H67" s="19"/>
      <c r="I67" s="19">
        <v>0</v>
      </c>
      <c r="J67" s="17"/>
      <c r="K67" s="17">
        <v>50</v>
      </c>
      <c r="L67" s="17">
        <v>0</v>
      </c>
      <c r="M67" s="17">
        <v>50</v>
      </c>
      <c r="N67" s="17">
        <v>0</v>
      </c>
      <c r="O67" s="21">
        <v>0</v>
      </c>
      <c r="P67" s="17">
        <v>2250</v>
      </c>
      <c r="Q67" s="17">
        <v>1000</v>
      </c>
    </row>
    <row r="68" spans="1:17" ht="12.75">
      <c r="A68" s="13" t="s">
        <v>238</v>
      </c>
      <c r="B68" s="68" t="s">
        <v>258</v>
      </c>
      <c r="C68" s="68"/>
      <c r="D68" s="68"/>
      <c r="G68" s="19">
        <v>0</v>
      </c>
      <c r="H68" s="19"/>
      <c r="I68" s="19">
        <v>0</v>
      </c>
      <c r="J68" s="17"/>
      <c r="K68" s="17">
        <v>8097</v>
      </c>
      <c r="L68" s="22">
        <v>8097</v>
      </c>
      <c r="M68" s="22">
        <v>7925</v>
      </c>
      <c r="N68" s="17">
        <v>7925</v>
      </c>
      <c r="O68" s="21">
        <f t="shared" si="2"/>
        <v>1</v>
      </c>
      <c r="P68" s="22">
        <v>8515</v>
      </c>
      <c r="Q68" s="17">
        <v>8189</v>
      </c>
    </row>
    <row r="69" spans="1:17" s="24" customFormat="1" ht="13.5" thickBot="1">
      <c r="A69" s="91"/>
      <c r="B69" s="93" t="s">
        <v>45</v>
      </c>
      <c r="C69" s="18"/>
      <c r="D69" s="18"/>
      <c r="G69" s="25">
        <f>SUM(G63:G68)</f>
        <v>1375</v>
      </c>
      <c r="H69" s="25"/>
      <c r="I69" s="79">
        <f>SUM(I63:I68)</f>
        <v>1857</v>
      </c>
      <c r="J69" s="80"/>
      <c r="K69" s="80">
        <f>SUM(K63:K68)</f>
        <v>10057</v>
      </c>
      <c r="L69" s="80">
        <f>SUM(L63:L68)</f>
        <v>9647</v>
      </c>
      <c r="M69" s="81">
        <f>SUM(M63:M68)</f>
        <v>17864</v>
      </c>
      <c r="N69" s="80">
        <f>SUM(N63:N68)</f>
        <v>9955</v>
      </c>
      <c r="O69" s="82">
        <f t="shared" si="2"/>
        <v>0.5572660098522167</v>
      </c>
      <c r="P69" s="81">
        <f>SUM(P63:P68)</f>
        <v>36351</v>
      </c>
      <c r="Q69" s="80">
        <f>SUM(Q63:Q68)</f>
        <v>33889</v>
      </c>
    </row>
    <row r="70" spans="1:12" ht="12.75">
      <c r="A70" s="23"/>
      <c r="B70" s="68"/>
      <c r="C70" s="68"/>
      <c r="D70" s="68"/>
      <c r="G70" s="19"/>
      <c r="H70" s="19"/>
      <c r="I70" s="19"/>
      <c r="J70" s="17"/>
      <c r="K70" s="17"/>
      <c r="L70" s="17"/>
    </row>
    <row r="71" spans="1:17" ht="12.75">
      <c r="A71" s="23" t="s">
        <v>332</v>
      </c>
      <c r="B71" s="68" t="s">
        <v>46</v>
      </c>
      <c r="C71" s="68"/>
      <c r="D71" s="68"/>
      <c r="G71" s="19">
        <v>1250</v>
      </c>
      <c r="H71" s="19"/>
      <c r="I71" s="19">
        <v>622</v>
      </c>
      <c r="J71" s="17"/>
      <c r="K71" s="17">
        <v>1667</v>
      </c>
      <c r="L71" s="17">
        <v>1300</v>
      </c>
      <c r="M71" s="17">
        <v>20595</v>
      </c>
      <c r="N71" s="17">
        <v>15125</v>
      </c>
      <c r="O71" s="21">
        <f t="shared" si="2"/>
        <v>0.7344015537751881</v>
      </c>
      <c r="P71" s="16">
        <v>12445</v>
      </c>
      <c r="Q71" s="17">
        <v>5500</v>
      </c>
    </row>
    <row r="72" spans="1:17" ht="12.75">
      <c r="A72" s="13" t="s">
        <v>323</v>
      </c>
      <c r="B72" s="68" t="s">
        <v>47</v>
      </c>
      <c r="C72" s="68"/>
      <c r="D72" s="68"/>
      <c r="G72" s="30">
        <v>4000</v>
      </c>
      <c r="H72" s="30"/>
      <c r="I72" s="30">
        <v>5710</v>
      </c>
      <c r="J72" s="30"/>
      <c r="K72" s="30">
        <v>6052</v>
      </c>
      <c r="L72" s="30">
        <v>5710</v>
      </c>
      <c r="M72" s="31">
        <v>6267</v>
      </c>
      <c r="N72" s="17">
        <v>0</v>
      </c>
      <c r="O72" s="21">
        <f t="shared" si="2"/>
        <v>0</v>
      </c>
      <c r="P72" s="31">
        <v>7637</v>
      </c>
      <c r="Q72" s="17">
        <v>5710</v>
      </c>
    </row>
    <row r="73" spans="1:17" s="24" customFormat="1" ht="13.5" thickBot="1">
      <c r="A73" s="91"/>
      <c r="B73" s="93" t="s">
        <v>48</v>
      </c>
      <c r="C73" s="18"/>
      <c r="D73" s="18"/>
      <c r="G73" s="40">
        <f>SUM(G71:G72)</f>
        <v>5250</v>
      </c>
      <c r="H73" s="40"/>
      <c r="I73" s="79">
        <f>SUM(I71:I72)</f>
        <v>6332</v>
      </c>
      <c r="J73" s="79"/>
      <c r="K73" s="79">
        <f>SUM(K71:K72)</f>
        <v>7719</v>
      </c>
      <c r="L73" s="79">
        <f>SUM(L71:L72)</f>
        <v>7010</v>
      </c>
      <c r="M73" s="81">
        <f>SUM(M71:M72)</f>
        <v>26862</v>
      </c>
      <c r="N73" s="80">
        <f>SUM(N71:N72)</f>
        <v>15125</v>
      </c>
      <c r="O73" s="82">
        <f t="shared" si="2"/>
        <v>0.5630630630630631</v>
      </c>
      <c r="P73" s="80">
        <f>SUM(P71:P72)</f>
        <v>20082</v>
      </c>
      <c r="Q73" s="80">
        <f>SUM(Q71:Q72)</f>
        <v>11210</v>
      </c>
    </row>
    <row r="74" spans="1:12" ht="12.75">
      <c r="A74" s="23"/>
      <c r="B74" s="68"/>
      <c r="C74" s="68"/>
      <c r="D74" s="68"/>
      <c r="G74" s="30"/>
      <c r="H74" s="30"/>
      <c r="I74" s="30"/>
      <c r="J74" s="30"/>
      <c r="K74" s="30"/>
      <c r="L74" s="30"/>
    </row>
    <row r="75" spans="1:17" ht="12.75">
      <c r="A75" s="13" t="s">
        <v>308</v>
      </c>
      <c r="B75" s="68" t="s">
        <v>236</v>
      </c>
      <c r="D75" s="68"/>
      <c r="G75" s="19">
        <v>85</v>
      </c>
      <c r="H75" s="19"/>
      <c r="I75" s="19">
        <v>150</v>
      </c>
      <c r="J75" s="17"/>
      <c r="K75" s="17">
        <v>300</v>
      </c>
      <c r="L75" s="17">
        <v>300</v>
      </c>
      <c r="M75" s="17">
        <v>250</v>
      </c>
      <c r="N75" s="17">
        <v>250</v>
      </c>
      <c r="O75" s="21">
        <f aca="true" t="shared" si="3" ref="O75:O85">SUM(N75/M75)</f>
        <v>1</v>
      </c>
      <c r="P75" s="17">
        <v>350</v>
      </c>
      <c r="Q75" s="17">
        <v>350</v>
      </c>
    </row>
    <row r="76" spans="1:17" ht="12.75">
      <c r="A76" s="13" t="s">
        <v>326</v>
      </c>
      <c r="B76" s="68" t="s">
        <v>57</v>
      </c>
      <c r="C76" s="68"/>
      <c r="D76" s="68"/>
      <c r="G76" s="38">
        <v>0</v>
      </c>
      <c r="H76" s="12"/>
      <c r="I76" s="39">
        <v>0</v>
      </c>
      <c r="J76" s="12"/>
      <c r="K76" s="39">
        <v>0</v>
      </c>
      <c r="L76" s="39">
        <v>0</v>
      </c>
      <c r="M76" s="39">
        <v>0</v>
      </c>
      <c r="N76" s="17">
        <v>0</v>
      </c>
      <c r="O76" s="21">
        <v>0</v>
      </c>
      <c r="P76" s="39">
        <v>2000</v>
      </c>
      <c r="Q76" s="17">
        <v>2000</v>
      </c>
    </row>
    <row r="77" spans="1:17" ht="12.75">
      <c r="A77" s="13" t="s">
        <v>308</v>
      </c>
      <c r="B77" s="68" t="s">
        <v>58</v>
      </c>
      <c r="C77" s="68"/>
      <c r="D77" s="68"/>
      <c r="G77" s="19">
        <v>2700</v>
      </c>
      <c r="H77" s="19"/>
      <c r="I77" s="19">
        <v>2325</v>
      </c>
      <c r="J77" s="17"/>
      <c r="K77" s="17">
        <v>1275</v>
      </c>
      <c r="L77" s="17">
        <v>1275</v>
      </c>
      <c r="M77" s="17">
        <v>1575</v>
      </c>
      <c r="N77" s="17">
        <v>1575</v>
      </c>
      <c r="O77" s="21">
        <f t="shared" si="3"/>
        <v>1</v>
      </c>
      <c r="P77" s="17">
        <v>1500</v>
      </c>
      <c r="Q77" s="17">
        <v>1500</v>
      </c>
    </row>
    <row r="78" spans="1:17" ht="12.75">
      <c r="A78" s="13" t="s">
        <v>324</v>
      </c>
      <c r="B78" s="68" t="s">
        <v>59</v>
      </c>
      <c r="C78" s="68"/>
      <c r="D78" s="68"/>
      <c r="G78" s="19">
        <v>26250</v>
      </c>
      <c r="H78" s="19"/>
      <c r="I78" s="19">
        <v>31976</v>
      </c>
      <c r="J78" s="17"/>
      <c r="K78" s="17">
        <v>31334</v>
      </c>
      <c r="L78" s="22">
        <v>31286.23</v>
      </c>
      <c r="M78" s="22">
        <v>30052</v>
      </c>
      <c r="N78" s="17">
        <v>30052</v>
      </c>
      <c r="O78" s="21">
        <f t="shared" si="3"/>
        <v>1</v>
      </c>
      <c r="P78" s="22">
        <v>18992</v>
      </c>
      <c r="Q78" s="17">
        <v>30000</v>
      </c>
    </row>
    <row r="79" spans="1:17" ht="12.75">
      <c r="A79" s="13" t="s">
        <v>327</v>
      </c>
      <c r="B79" s="68" t="s">
        <v>60</v>
      </c>
      <c r="C79" s="68"/>
      <c r="D79" s="68"/>
      <c r="G79" s="19">
        <v>32579</v>
      </c>
      <c r="H79" s="19">
        <v>0</v>
      </c>
      <c r="I79" s="19">
        <v>41012</v>
      </c>
      <c r="J79" s="17">
        <v>0</v>
      </c>
      <c r="K79" s="17">
        <v>36972</v>
      </c>
      <c r="L79" s="22">
        <v>36971.7</v>
      </c>
      <c r="M79" s="22">
        <v>41296</v>
      </c>
      <c r="N79" s="17">
        <v>41292</v>
      </c>
      <c r="O79" s="21">
        <f t="shared" si="3"/>
        <v>0.9999031383184812</v>
      </c>
      <c r="P79" s="22">
        <v>27744</v>
      </c>
      <c r="Q79" s="17">
        <v>30000</v>
      </c>
    </row>
    <row r="80" spans="1:17" ht="12.75">
      <c r="A80" s="13" t="s">
        <v>328</v>
      </c>
      <c r="B80" s="68" t="s">
        <v>61</v>
      </c>
      <c r="C80" s="68"/>
      <c r="D80" s="68"/>
      <c r="G80" s="19">
        <v>4626</v>
      </c>
      <c r="H80" s="19"/>
      <c r="I80" s="19">
        <v>6370</v>
      </c>
      <c r="J80" s="17">
        <v>0</v>
      </c>
      <c r="K80" s="17">
        <v>5660</v>
      </c>
      <c r="L80" s="22">
        <v>5660</v>
      </c>
      <c r="M80" s="22">
        <v>6560</v>
      </c>
      <c r="N80" s="17">
        <v>6560</v>
      </c>
      <c r="O80" s="21">
        <f t="shared" si="3"/>
        <v>1</v>
      </c>
      <c r="P80" s="22">
        <v>4193</v>
      </c>
      <c r="Q80" s="17">
        <v>5000</v>
      </c>
    </row>
    <row r="81" spans="1:17" ht="12.75">
      <c r="A81" s="13" t="s">
        <v>329</v>
      </c>
      <c r="B81" s="68" t="s">
        <v>62</v>
      </c>
      <c r="C81" s="68"/>
      <c r="D81" s="68"/>
      <c r="G81" s="19">
        <v>46267</v>
      </c>
      <c r="H81" s="19"/>
      <c r="I81" s="19">
        <v>40741</v>
      </c>
      <c r="J81" s="17"/>
      <c r="K81" s="17">
        <v>40270</v>
      </c>
      <c r="L81" s="22">
        <v>40270</v>
      </c>
      <c r="M81" s="22">
        <v>38360</v>
      </c>
      <c r="N81" s="17">
        <v>38360</v>
      </c>
      <c r="O81" s="21">
        <f t="shared" si="3"/>
        <v>1</v>
      </c>
      <c r="P81" s="22">
        <v>34616</v>
      </c>
      <c r="Q81" s="17">
        <v>35000</v>
      </c>
    </row>
    <row r="82" spans="1:17" ht="12.75">
      <c r="A82" s="13" t="s">
        <v>325</v>
      </c>
      <c r="B82" s="68" t="s">
        <v>63</v>
      </c>
      <c r="C82" s="68"/>
      <c r="D82" s="68"/>
      <c r="G82" s="19">
        <v>0</v>
      </c>
      <c r="H82" s="19"/>
      <c r="I82" s="19">
        <v>2.5</v>
      </c>
      <c r="J82" s="17">
        <v>0</v>
      </c>
      <c r="K82" s="17">
        <v>0</v>
      </c>
      <c r="L82" s="22">
        <v>0</v>
      </c>
      <c r="M82" s="22">
        <v>0</v>
      </c>
      <c r="N82" s="17">
        <v>0</v>
      </c>
      <c r="O82" s="21">
        <v>0</v>
      </c>
      <c r="P82" s="22">
        <v>4</v>
      </c>
      <c r="Q82" s="17">
        <v>0</v>
      </c>
    </row>
    <row r="83" spans="1:17" ht="12.75">
      <c r="A83" s="13" t="s">
        <v>330</v>
      </c>
      <c r="B83" s="68" t="s">
        <v>64</v>
      </c>
      <c r="C83" s="68"/>
      <c r="D83" s="68"/>
      <c r="G83" s="19">
        <v>0</v>
      </c>
      <c r="H83" s="19"/>
      <c r="I83" s="19">
        <v>600</v>
      </c>
      <c r="J83" s="17">
        <v>0</v>
      </c>
      <c r="K83" s="17">
        <v>600</v>
      </c>
      <c r="L83" s="22">
        <v>710</v>
      </c>
      <c r="M83" s="22">
        <v>640</v>
      </c>
      <c r="N83" s="17">
        <v>640</v>
      </c>
      <c r="O83" s="21">
        <f t="shared" si="3"/>
        <v>1</v>
      </c>
      <c r="P83" s="22">
        <v>945</v>
      </c>
      <c r="Q83" s="17">
        <v>700</v>
      </c>
    </row>
    <row r="84" spans="1:17" ht="12.75">
      <c r="A84" s="13" t="s">
        <v>331</v>
      </c>
      <c r="B84" s="68" t="s">
        <v>65</v>
      </c>
      <c r="C84" s="68"/>
      <c r="D84" s="68"/>
      <c r="G84" s="30">
        <v>10375</v>
      </c>
      <c r="H84" s="30">
        <v>0</v>
      </c>
      <c r="I84" s="30">
        <v>11125</v>
      </c>
      <c r="J84" s="31">
        <v>0</v>
      </c>
      <c r="K84" s="32">
        <v>11125</v>
      </c>
      <c r="L84" s="41">
        <v>11125</v>
      </c>
      <c r="M84" s="22">
        <v>10050</v>
      </c>
      <c r="N84" s="17">
        <v>10050</v>
      </c>
      <c r="O84" s="21">
        <f t="shared" si="3"/>
        <v>1</v>
      </c>
      <c r="P84" s="22">
        <v>9325</v>
      </c>
      <c r="Q84" s="17">
        <v>7585</v>
      </c>
    </row>
    <row r="85" spans="1:17" s="24" customFormat="1" ht="13.5" thickBot="1">
      <c r="A85" s="91"/>
      <c r="B85" s="93" t="s">
        <v>66</v>
      </c>
      <c r="C85" s="18"/>
      <c r="D85" s="18"/>
      <c r="G85" s="25">
        <f>SUM(G75:G84)</f>
        <v>122882</v>
      </c>
      <c r="H85" s="25">
        <f>ROUND(SUM(H75:H84),5)</f>
        <v>0</v>
      </c>
      <c r="I85" s="79">
        <f>SUM(I75:I84)</f>
        <v>134301.5</v>
      </c>
      <c r="J85" s="79">
        <f>ROUND(SUM(J75:J84),5)</f>
        <v>0</v>
      </c>
      <c r="K85" s="79">
        <f>SUM(K75:K84)</f>
        <v>127536</v>
      </c>
      <c r="L85" s="86">
        <f>SUM(L75:L84)</f>
        <v>127597.93</v>
      </c>
      <c r="M85" s="81">
        <f>SUM(M75:M84)</f>
        <v>128783</v>
      </c>
      <c r="N85" s="80">
        <f>SUM(N75:N84)</f>
        <v>128779</v>
      </c>
      <c r="O85" s="82">
        <f t="shared" si="3"/>
        <v>0.9999689399998447</v>
      </c>
      <c r="P85" s="80">
        <f>SUM(P75:P84)</f>
        <v>99669</v>
      </c>
      <c r="Q85" s="80">
        <f>SUM(Q75:Q84)</f>
        <v>112135</v>
      </c>
    </row>
    <row r="86" spans="1:12" ht="12.75">
      <c r="A86" s="23"/>
      <c r="B86" s="68"/>
      <c r="C86" s="68"/>
      <c r="D86" s="68"/>
      <c r="G86" s="19"/>
      <c r="H86" s="19"/>
      <c r="I86" s="19"/>
      <c r="J86" s="19"/>
      <c r="K86" s="19"/>
      <c r="L86" s="19"/>
    </row>
    <row r="87" spans="1:17" ht="12.75">
      <c r="A87" s="13" t="s">
        <v>307</v>
      </c>
      <c r="B87" s="68" t="s">
        <v>67</v>
      </c>
      <c r="C87" s="68"/>
      <c r="D87" s="68"/>
      <c r="G87" s="19">
        <v>120</v>
      </c>
      <c r="H87" s="19">
        <v>0</v>
      </c>
      <c r="I87" s="19">
        <v>160</v>
      </c>
      <c r="J87" s="17">
        <v>0</v>
      </c>
      <c r="K87" s="17">
        <v>160</v>
      </c>
      <c r="L87" s="17">
        <v>150</v>
      </c>
      <c r="M87" s="16">
        <v>180</v>
      </c>
      <c r="N87" s="17">
        <v>155</v>
      </c>
      <c r="O87" s="21">
        <f aca="true" t="shared" si="4" ref="O87:O97">SUM(N87/M87)</f>
        <v>0.8611111111111112</v>
      </c>
      <c r="P87" s="16">
        <v>40</v>
      </c>
      <c r="Q87" s="17">
        <v>100</v>
      </c>
    </row>
    <row r="88" spans="1:17" ht="12.75">
      <c r="A88" s="13" t="s">
        <v>307</v>
      </c>
      <c r="B88" s="68" t="s">
        <v>520</v>
      </c>
      <c r="C88" s="68"/>
      <c r="D88" s="68"/>
      <c r="G88" s="19">
        <v>0</v>
      </c>
      <c r="H88" s="19"/>
      <c r="I88" s="19">
        <v>0</v>
      </c>
      <c r="J88" s="17"/>
      <c r="K88" s="17">
        <v>13841</v>
      </c>
      <c r="L88" s="22">
        <v>23090.04</v>
      </c>
      <c r="M88" s="43">
        <v>42507</v>
      </c>
      <c r="N88" s="17">
        <v>27262</v>
      </c>
      <c r="O88" s="21">
        <f t="shared" si="4"/>
        <v>0.6413531888865364</v>
      </c>
      <c r="P88" s="16">
        <v>32988</v>
      </c>
      <c r="Q88" s="17">
        <v>38477</v>
      </c>
    </row>
    <row r="89" spans="1:17" ht="12.75">
      <c r="A89" s="13" t="s">
        <v>307</v>
      </c>
      <c r="B89" s="68" t="s">
        <v>521</v>
      </c>
      <c r="C89" s="68"/>
      <c r="D89" s="68"/>
      <c r="G89" s="19">
        <v>0</v>
      </c>
      <c r="H89" s="19"/>
      <c r="I89" s="19">
        <v>0</v>
      </c>
      <c r="J89" s="17"/>
      <c r="K89" s="17">
        <v>0</v>
      </c>
      <c r="L89" s="22">
        <v>0</v>
      </c>
      <c r="M89" s="43">
        <v>7762</v>
      </c>
      <c r="N89" s="22">
        <v>5987</v>
      </c>
      <c r="O89" s="21">
        <f t="shared" si="4"/>
        <v>0.7713218242720948</v>
      </c>
      <c r="P89" s="16">
        <v>4973</v>
      </c>
      <c r="Q89" s="17">
        <v>0</v>
      </c>
    </row>
    <row r="90" spans="1:17" ht="12.75">
      <c r="A90" s="13"/>
      <c r="B90" s="68" t="s">
        <v>559</v>
      </c>
      <c r="C90" s="68"/>
      <c r="D90" s="68"/>
      <c r="G90" s="19"/>
      <c r="H90" s="19"/>
      <c r="I90" s="19">
        <v>0</v>
      </c>
      <c r="J90" s="17"/>
      <c r="K90" s="17">
        <v>0</v>
      </c>
      <c r="L90" s="22"/>
      <c r="M90" s="43">
        <v>130381</v>
      </c>
      <c r="N90" s="22">
        <v>97786</v>
      </c>
      <c r="O90" s="21">
        <f t="shared" si="4"/>
        <v>0.7500019174572983</v>
      </c>
      <c r="P90" s="43">
        <v>137115</v>
      </c>
      <c r="Q90" s="17">
        <v>136675</v>
      </c>
    </row>
    <row r="91" spans="1:17" ht="12.75">
      <c r="A91" s="13"/>
      <c r="B91" s="68" t="s">
        <v>560</v>
      </c>
      <c r="C91" s="68"/>
      <c r="D91" s="68"/>
      <c r="G91" s="19"/>
      <c r="H91" s="19"/>
      <c r="I91" s="19">
        <v>0</v>
      </c>
      <c r="J91" s="17"/>
      <c r="K91" s="17">
        <v>0</v>
      </c>
      <c r="L91" s="22"/>
      <c r="M91" s="43">
        <v>22591</v>
      </c>
      <c r="N91" s="22">
        <v>16943</v>
      </c>
      <c r="O91" s="21">
        <f t="shared" si="4"/>
        <v>0.7499889336461423</v>
      </c>
      <c r="P91" s="43">
        <v>23068</v>
      </c>
      <c r="Q91" s="17">
        <v>40129</v>
      </c>
    </row>
    <row r="92" spans="1:17" ht="12.75">
      <c r="A92" s="13" t="s">
        <v>307</v>
      </c>
      <c r="B92" s="68" t="s">
        <v>68</v>
      </c>
      <c r="C92" s="68"/>
      <c r="D92" s="68"/>
      <c r="G92" s="19">
        <v>2883</v>
      </c>
      <c r="H92" s="19">
        <v>0</v>
      </c>
      <c r="I92" s="19">
        <v>4905</v>
      </c>
      <c r="J92" s="22"/>
      <c r="K92" s="17">
        <v>3435</v>
      </c>
      <c r="L92" s="17">
        <v>3500</v>
      </c>
      <c r="M92" s="16">
        <v>3712</v>
      </c>
      <c r="N92" s="17">
        <v>3586</v>
      </c>
      <c r="O92" s="21">
        <f t="shared" si="4"/>
        <v>0.9660560344827587</v>
      </c>
      <c r="P92" s="16">
        <v>4976</v>
      </c>
      <c r="Q92" s="17">
        <v>4000</v>
      </c>
    </row>
    <row r="93" spans="1:17" ht="12.75">
      <c r="A93" s="13"/>
      <c r="B93" s="68" t="s">
        <v>634</v>
      </c>
      <c r="C93" s="68"/>
      <c r="D93" s="68"/>
      <c r="G93" s="19"/>
      <c r="H93" s="19"/>
      <c r="I93" s="19">
        <v>0</v>
      </c>
      <c r="J93" s="22"/>
      <c r="K93" s="17">
        <v>0</v>
      </c>
      <c r="L93" s="17"/>
      <c r="M93" s="16">
        <v>0</v>
      </c>
      <c r="N93" s="17"/>
      <c r="O93" s="21"/>
      <c r="P93" s="16">
        <v>10583</v>
      </c>
      <c r="Q93" s="17">
        <v>0</v>
      </c>
    </row>
    <row r="94" spans="1:17" ht="12.75">
      <c r="A94" s="13"/>
      <c r="B94" s="68" t="s">
        <v>635</v>
      </c>
      <c r="C94" s="68"/>
      <c r="D94" s="68"/>
      <c r="G94" s="19"/>
      <c r="H94" s="19"/>
      <c r="I94" s="19">
        <v>0</v>
      </c>
      <c r="J94" s="22"/>
      <c r="K94" s="17">
        <v>0</v>
      </c>
      <c r="L94" s="17"/>
      <c r="M94" s="16">
        <v>71460</v>
      </c>
      <c r="N94" s="17"/>
      <c r="O94" s="21"/>
      <c r="P94" s="16">
        <v>89110</v>
      </c>
      <c r="Q94" s="17"/>
    </row>
    <row r="95" spans="1:17" ht="12.75">
      <c r="A95" s="13"/>
      <c r="B95" s="68" t="s">
        <v>644</v>
      </c>
      <c r="C95" s="68"/>
      <c r="D95" s="68"/>
      <c r="G95" s="19"/>
      <c r="H95" s="19"/>
      <c r="I95" s="19">
        <v>0</v>
      </c>
      <c r="J95" s="22"/>
      <c r="K95" s="17">
        <v>0</v>
      </c>
      <c r="L95" s="17"/>
      <c r="M95" s="16">
        <v>0</v>
      </c>
      <c r="N95" s="17"/>
      <c r="O95" s="21"/>
      <c r="P95" s="16">
        <v>32141</v>
      </c>
      <c r="Q95" s="17">
        <v>5000</v>
      </c>
    </row>
    <row r="96" spans="1:17" ht="12.75">
      <c r="A96" s="13"/>
      <c r="B96" s="68" t="s">
        <v>553</v>
      </c>
      <c r="C96" s="68"/>
      <c r="D96" s="68"/>
      <c r="G96" s="19"/>
      <c r="H96" s="19"/>
      <c r="I96" s="19">
        <v>0</v>
      </c>
      <c r="J96" s="22"/>
      <c r="K96" s="17">
        <v>0</v>
      </c>
      <c r="L96" s="17"/>
      <c r="M96" s="16">
        <v>28482</v>
      </c>
      <c r="N96" s="17">
        <v>23023</v>
      </c>
      <c r="O96" s="21">
        <f t="shared" si="4"/>
        <v>0.8083350888280317</v>
      </c>
      <c r="P96" s="16">
        <v>25000</v>
      </c>
      <c r="Q96" s="17">
        <v>25000</v>
      </c>
    </row>
    <row r="97" spans="1:17" s="24" customFormat="1" ht="13.5" thickBot="1">
      <c r="A97" s="91"/>
      <c r="B97" s="93" t="s">
        <v>69</v>
      </c>
      <c r="C97" s="18"/>
      <c r="D97" s="18"/>
      <c r="G97" s="25">
        <f>SUM(G87:G92)</f>
        <v>3003</v>
      </c>
      <c r="H97" s="25">
        <v>0</v>
      </c>
      <c r="I97" s="79">
        <f>SUM(I87:I96)</f>
        <v>5065</v>
      </c>
      <c r="J97" s="87"/>
      <c r="K97" s="80">
        <f>SUM(K87:K96)</f>
        <v>17436</v>
      </c>
      <c r="L97" s="80">
        <f>SUM(L87:L92)</f>
        <v>26740.04</v>
      </c>
      <c r="M97" s="81">
        <f>SUM(M87:M96)</f>
        <v>307075</v>
      </c>
      <c r="N97" s="80">
        <f>SUM(N87:N96)</f>
        <v>174742</v>
      </c>
      <c r="O97" s="82">
        <f t="shared" si="4"/>
        <v>0.5690531629080844</v>
      </c>
      <c r="P97" s="80">
        <f>SUM(P87:P96)</f>
        <v>359994</v>
      </c>
      <c r="Q97" s="80">
        <f>SUM(Q87:Q96)</f>
        <v>249381</v>
      </c>
    </row>
    <row r="98" spans="1:12" ht="12.75">
      <c r="A98" s="23"/>
      <c r="B98" s="68"/>
      <c r="C98" s="68"/>
      <c r="D98" s="68"/>
      <c r="G98" s="19"/>
      <c r="H98" s="19"/>
      <c r="I98" s="19"/>
      <c r="J98" s="22"/>
      <c r="K98" s="17"/>
      <c r="L98" s="17"/>
    </row>
    <row r="99" spans="1:17" s="24" customFormat="1" ht="13.5" thickBot="1">
      <c r="A99" s="91" t="s">
        <v>239</v>
      </c>
      <c r="B99" s="93" t="s">
        <v>240</v>
      </c>
      <c r="C99" s="18"/>
      <c r="D99" s="18"/>
      <c r="G99" s="25">
        <v>0</v>
      </c>
      <c r="H99" s="25"/>
      <c r="I99" s="79">
        <v>0</v>
      </c>
      <c r="J99" s="87"/>
      <c r="K99" s="80">
        <v>219099</v>
      </c>
      <c r="L99" s="80">
        <v>0</v>
      </c>
      <c r="M99" s="80">
        <v>167500</v>
      </c>
      <c r="N99" s="80">
        <v>167500</v>
      </c>
      <c r="O99" s="82">
        <f>SUM(N99/M99)</f>
        <v>1</v>
      </c>
      <c r="P99" s="80">
        <v>0</v>
      </c>
      <c r="Q99" s="80">
        <v>0</v>
      </c>
    </row>
    <row r="100" spans="1:15" ht="12.75">
      <c r="A100" s="23"/>
      <c r="B100" s="68"/>
      <c r="C100" s="68"/>
      <c r="D100" s="68"/>
      <c r="G100" s="19"/>
      <c r="H100" s="19"/>
      <c r="I100" s="19"/>
      <c r="J100" s="22"/>
      <c r="K100" s="17"/>
      <c r="L100" s="17"/>
      <c r="O100" s="21"/>
    </row>
    <row r="101" spans="1:17" s="24" customFormat="1" ht="13.5" thickBot="1">
      <c r="A101" s="91"/>
      <c r="B101" s="94" t="s">
        <v>71</v>
      </c>
      <c r="C101" s="45"/>
      <c r="D101" s="45"/>
      <c r="E101" s="110"/>
      <c r="F101" s="110"/>
      <c r="G101" s="42">
        <f>SUM(G99+G97+G85+G73+G69+G61+G51+G43+G38+G30+G17+G12)</f>
        <v>2951105.85</v>
      </c>
      <c r="H101" s="42"/>
      <c r="I101" s="86">
        <f>SUM(I99+I97+I85+I73+I69+I61+I51+I43+I38+I30+I17+I12)</f>
        <v>3033582.81</v>
      </c>
      <c r="J101" s="87"/>
      <c r="K101" s="86">
        <f>SUM(K99+K97+K85+K73+K69+K61+K51+K43+K38+K30+K17+K12)</f>
        <v>3569831</v>
      </c>
      <c r="L101" s="86">
        <f>SUM(L99+L97+L85+L73+L69+L61+L51+L43+L38+L30+L17+L12)</f>
        <v>3303706.49</v>
      </c>
      <c r="M101" s="88">
        <f>SUM(M99+M97+M85+M73+M69+M61+M51+M43+M38+M30+M17+M12)</f>
        <v>3940969</v>
      </c>
      <c r="N101" s="86">
        <f>SUM(N99+N97+N85+N73+N69+N61+N51+N43+N38+N30+N17+N12)</f>
        <v>3508187</v>
      </c>
      <c r="O101" s="82">
        <f>SUM(N101/M101)</f>
        <v>0.8901838608727956</v>
      </c>
      <c r="P101" s="86">
        <f>SUM(P99+P97+P85+P73+P69+P61+P51+P43+P38+P30+P17+P12)</f>
        <v>4099441</v>
      </c>
      <c r="Q101" s="86">
        <f>SUM(Q99+Q97+Q85+Q73+Q69+Q61+Q51+Q43+Q38+Q30+Q17+Q12)</f>
        <v>3873770</v>
      </c>
    </row>
    <row r="102" spans="1:17" s="24" customFormat="1" ht="13.5" thickBot="1">
      <c r="A102" s="170"/>
      <c r="B102" s="171" t="s">
        <v>588</v>
      </c>
      <c r="C102" s="45"/>
      <c r="D102" s="45"/>
      <c r="E102" s="110"/>
      <c r="F102" s="110"/>
      <c r="G102" s="112"/>
      <c r="H102" s="42"/>
      <c r="I102" s="172"/>
      <c r="J102" s="173"/>
      <c r="K102" s="172"/>
      <c r="L102" s="172"/>
      <c r="M102" s="81">
        <f>SUM(M5)+M101</f>
        <v>4730222</v>
      </c>
      <c r="N102" s="159"/>
      <c r="O102" s="174"/>
      <c r="P102" s="150">
        <f>SUM(P101)+P5</f>
        <v>4799558</v>
      </c>
      <c r="Q102" s="150">
        <f>SUM(Q101)+Q5</f>
        <v>4586770</v>
      </c>
    </row>
    <row r="103" spans="1:12" ht="12.75">
      <c r="A103" s="162" t="s">
        <v>275</v>
      </c>
      <c r="C103" s="68"/>
      <c r="D103" s="68"/>
      <c r="G103" s="19"/>
      <c r="H103" s="19"/>
      <c r="I103" s="19"/>
      <c r="J103" s="22"/>
      <c r="K103" s="17"/>
      <c r="L103" s="17"/>
    </row>
    <row r="104" spans="1:17" ht="12.75">
      <c r="A104" s="23" t="s">
        <v>333</v>
      </c>
      <c r="B104" s="68" t="s">
        <v>72</v>
      </c>
      <c r="C104" s="68"/>
      <c r="D104" s="68"/>
      <c r="G104" s="19">
        <v>2400</v>
      </c>
      <c r="H104" s="19">
        <f>ROUND(SUM(H87:H103),5)</f>
        <v>0</v>
      </c>
      <c r="I104" s="19">
        <v>2400</v>
      </c>
      <c r="J104" s="19">
        <f>ROUND(SUM(J87:J103),5)</f>
        <v>0</v>
      </c>
      <c r="K104" s="19">
        <v>2400</v>
      </c>
      <c r="L104" s="19">
        <v>2400</v>
      </c>
      <c r="M104" s="19">
        <v>2400</v>
      </c>
      <c r="N104" s="32">
        <v>1800</v>
      </c>
      <c r="O104" s="21">
        <f aca="true" t="shared" si="5" ref="O104:O113">SUM(N104/M104)</f>
        <v>0.75</v>
      </c>
      <c r="P104" s="19">
        <v>2400</v>
      </c>
      <c r="Q104" s="17">
        <v>2400</v>
      </c>
    </row>
    <row r="105" spans="1:17" ht="12.75">
      <c r="A105" s="13" t="s">
        <v>346</v>
      </c>
      <c r="B105" s="68" t="s">
        <v>73</v>
      </c>
      <c r="C105" s="68"/>
      <c r="D105" s="68"/>
      <c r="G105" s="19">
        <f>SUM(G104)*(7.65%)</f>
        <v>183.6</v>
      </c>
      <c r="H105" s="47">
        <v>0</v>
      </c>
      <c r="I105" s="47">
        <f>SUM(I104*7.65%)</f>
        <v>183.6</v>
      </c>
      <c r="J105" s="17">
        <v>0</v>
      </c>
      <c r="K105" s="47">
        <f>SUM(K104*7.65%)</f>
        <v>183.6</v>
      </c>
      <c r="L105" s="47">
        <f>SUM(L104*7.65%)</f>
        <v>183.6</v>
      </c>
      <c r="M105" s="47">
        <f>SUM(M104*7.65%)</f>
        <v>183.6</v>
      </c>
      <c r="N105" s="47">
        <f>SUM(N104*7.65%)</f>
        <v>137.7</v>
      </c>
      <c r="O105" s="21">
        <f t="shared" si="5"/>
        <v>0.75</v>
      </c>
      <c r="P105" s="47">
        <f>SUM(P104*7.65%)</f>
        <v>183.6</v>
      </c>
      <c r="Q105" s="17">
        <f>SUM(Q104)*0.0765</f>
        <v>183.6</v>
      </c>
    </row>
    <row r="106" spans="1:17" ht="12.75">
      <c r="A106" s="13" t="s">
        <v>334</v>
      </c>
      <c r="B106" s="68" t="s">
        <v>74</v>
      </c>
      <c r="C106" s="68"/>
      <c r="D106" s="68"/>
      <c r="G106" s="19">
        <v>13920</v>
      </c>
      <c r="H106" s="19">
        <v>0</v>
      </c>
      <c r="I106" s="19">
        <v>13920</v>
      </c>
      <c r="J106" s="17">
        <v>0</v>
      </c>
      <c r="K106" s="17">
        <v>13920</v>
      </c>
      <c r="L106" s="17">
        <v>13920</v>
      </c>
      <c r="M106" s="17">
        <v>13920</v>
      </c>
      <c r="N106" s="17">
        <v>10440</v>
      </c>
      <c r="O106" s="21">
        <f t="shared" si="5"/>
        <v>0.75</v>
      </c>
      <c r="P106" s="47">
        <v>13920</v>
      </c>
      <c r="Q106" s="17">
        <v>13920</v>
      </c>
    </row>
    <row r="107" spans="1:17" ht="12.75">
      <c r="A107" s="13" t="s">
        <v>347</v>
      </c>
      <c r="B107" s="68" t="s">
        <v>75</v>
      </c>
      <c r="C107" s="68"/>
      <c r="D107" s="68"/>
      <c r="G107" s="19">
        <f>SUM(G106)*(7.65%)</f>
        <v>1064.8799999999999</v>
      </c>
      <c r="H107" s="19">
        <v>0</v>
      </c>
      <c r="I107" s="47">
        <f>SUM(I106*7.65%)</f>
        <v>1064.8799999999999</v>
      </c>
      <c r="J107" s="17">
        <v>0</v>
      </c>
      <c r="K107" s="47">
        <f>SUM(K106*7.65%)</f>
        <v>1064.8799999999999</v>
      </c>
      <c r="L107" s="47">
        <f>SUM(L106*7.65%)</f>
        <v>1064.8799999999999</v>
      </c>
      <c r="M107" s="47">
        <v>1041</v>
      </c>
      <c r="N107" s="47">
        <f>SUM(N106*7.65%)</f>
        <v>798.66</v>
      </c>
      <c r="O107" s="21">
        <f t="shared" si="5"/>
        <v>0.7672046109510087</v>
      </c>
      <c r="P107" s="47">
        <f>SUM(P106*7.65%)</f>
        <v>1064.8799999999999</v>
      </c>
      <c r="Q107" s="17">
        <f>SUM(Q106)*0.0765</f>
        <v>1064.8799999999999</v>
      </c>
    </row>
    <row r="108" spans="1:17" ht="12.75">
      <c r="A108" s="13" t="s">
        <v>338</v>
      </c>
      <c r="B108" s="68" t="s">
        <v>76</v>
      </c>
      <c r="C108" s="68"/>
      <c r="D108" s="68"/>
      <c r="G108" s="19">
        <v>2123</v>
      </c>
      <c r="H108" s="19">
        <v>0</v>
      </c>
      <c r="I108" s="19">
        <v>2103</v>
      </c>
      <c r="J108" s="17">
        <v>0</v>
      </c>
      <c r="K108" s="17">
        <v>2900</v>
      </c>
      <c r="L108" s="17">
        <v>2200</v>
      </c>
      <c r="M108" s="17">
        <v>2983</v>
      </c>
      <c r="N108" s="17">
        <v>1895</v>
      </c>
      <c r="O108" s="21">
        <f t="shared" si="5"/>
        <v>0.6352665102246061</v>
      </c>
      <c r="P108" s="47">
        <v>3258</v>
      </c>
      <c r="Q108" s="17">
        <v>1500</v>
      </c>
    </row>
    <row r="109" spans="1:17" ht="12.75">
      <c r="A109" s="13" t="s">
        <v>505</v>
      </c>
      <c r="B109" s="68" t="s">
        <v>294</v>
      </c>
      <c r="C109" s="68"/>
      <c r="D109" s="68"/>
      <c r="G109" s="19">
        <v>0</v>
      </c>
      <c r="H109" s="19"/>
      <c r="I109" s="19">
        <v>0</v>
      </c>
      <c r="J109" s="17"/>
      <c r="K109" s="17">
        <v>0</v>
      </c>
      <c r="L109" s="17">
        <v>0</v>
      </c>
      <c r="M109" s="17">
        <v>6900</v>
      </c>
      <c r="N109" s="17">
        <v>6900</v>
      </c>
      <c r="O109" s="21">
        <f t="shared" si="5"/>
        <v>1</v>
      </c>
      <c r="P109" s="17">
        <v>0</v>
      </c>
      <c r="Q109" s="17">
        <v>0</v>
      </c>
    </row>
    <row r="110" spans="1:17" ht="12.75">
      <c r="A110" s="13" t="s">
        <v>335</v>
      </c>
      <c r="B110" s="68" t="s">
        <v>268</v>
      </c>
      <c r="C110" s="68"/>
      <c r="D110" s="68"/>
      <c r="G110" s="19">
        <v>1609</v>
      </c>
      <c r="H110" s="19"/>
      <c r="I110" s="19">
        <v>3015</v>
      </c>
      <c r="J110" s="17"/>
      <c r="K110" s="17">
        <v>6022</v>
      </c>
      <c r="L110" s="17">
        <v>3000</v>
      </c>
      <c r="M110" s="47">
        <v>3763</v>
      </c>
      <c r="N110" s="17">
        <v>3548</v>
      </c>
      <c r="O110" s="21">
        <f t="shared" si="5"/>
        <v>0.9428647355833112</v>
      </c>
      <c r="P110" s="47">
        <v>2946</v>
      </c>
      <c r="Q110" s="17">
        <v>4000</v>
      </c>
    </row>
    <row r="111" spans="1:17" ht="12.75">
      <c r="A111" s="13" t="s">
        <v>336</v>
      </c>
      <c r="B111" s="68" t="s">
        <v>255</v>
      </c>
      <c r="C111" s="68"/>
      <c r="D111" s="68"/>
      <c r="G111" s="19">
        <v>2803</v>
      </c>
      <c r="H111" s="19"/>
      <c r="I111" s="19">
        <v>5000</v>
      </c>
      <c r="J111" s="17"/>
      <c r="K111" s="17">
        <v>7500</v>
      </c>
      <c r="L111" s="17">
        <v>7500</v>
      </c>
      <c r="M111" s="17">
        <v>10000</v>
      </c>
      <c r="N111" s="17">
        <v>10000</v>
      </c>
      <c r="O111" s="21">
        <f t="shared" si="5"/>
        <v>1</v>
      </c>
      <c r="P111" s="17">
        <v>10300</v>
      </c>
      <c r="Q111" s="17">
        <v>5000</v>
      </c>
    </row>
    <row r="112" spans="1:17" ht="12.75">
      <c r="A112" s="13" t="s">
        <v>337</v>
      </c>
      <c r="B112" s="68" t="s">
        <v>246</v>
      </c>
      <c r="C112" s="68"/>
      <c r="D112" s="68"/>
      <c r="G112" s="19">
        <v>0</v>
      </c>
      <c r="H112" s="19"/>
      <c r="I112" s="19">
        <v>0</v>
      </c>
      <c r="J112" s="17"/>
      <c r="K112" s="17">
        <v>5881</v>
      </c>
      <c r="L112" s="17">
        <v>5884</v>
      </c>
      <c r="M112" s="47">
        <v>0</v>
      </c>
      <c r="N112" s="17">
        <v>0</v>
      </c>
      <c r="O112" s="21">
        <v>0</v>
      </c>
      <c r="P112" s="47">
        <v>0</v>
      </c>
      <c r="Q112" s="17">
        <v>0</v>
      </c>
    </row>
    <row r="113" spans="1:17" s="24" customFormat="1" ht="13.5" thickBot="1">
      <c r="A113" s="91"/>
      <c r="B113" s="93" t="s">
        <v>77</v>
      </c>
      <c r="C113" s="89"/>
      <c r="D113" s="89"/>
      <c r="E113" s="84"/>
      <c r="F113" s="84"/>
      <c r="G113" s="79">
        <f>SUM(G104:G112)</f>
        <v>24103.48</v>
      </c>
      <c r="H113" s="79"/>
      <c r="I113" s="79">
        <f>SUM(I104:I112)</f>
        <v>27686.48</v>
      </c>
      <c r="J113" s="80"/>
      <c r="K113" s="80">
        <f>SUM(K104:K112)</f>
        <v>39871.479999999996</v>
      </c>
      <c r="L113" s="80">
        <f>SUM(L104:L112)</f>
        <v>36152.479999999996</v>
      </c>
      <c r="M113" s="81">
        <f>SUM(M104:M112)</f>
        <v>41190.6</v>
      </c>
      <c r="N113" s="80">
        <f>SUM(N104:N112)</f>
        <v>35519.36</v>
      </c>
      <c r="O113" s="82">
        <f t="shared" si="5"/>
        <v>0.8623171306074687</v>
      </c>
      <c r="P113" s="80">
        <f>SUM(P104:P112)</f>
        <v>34072.479999999996</v>
      </c>
      <c r="Q113" s="80">
        <f>SUM(Q104:Q112)</f>
        <v>28068.48</v>
      </c>
    </row>
    <row r="114" spans="1:16" ht="12.75">
      <c r="A114" s="23"/>
      <c r="B114" s="68"/>
      <c r="C114" s="68"/>
      <c r="D114" s="68"/>
      <c r="G114" s="19"/>
      <c r="H114" s="19"/>
      <c r="I114" s="19"/>
      <c r="J114" s="17"/>
      <c r="K114" s="17"/>
      <c r="L114" s="17"/>
      <c r="P114" s="16"/>
    </row>
    <row r="115" spans="1:17" ht="12.75">
      <c r="A115" s="35">
        <v>400.03</v>
      </c>
      <c r="B115" s="68" t="s">
        <v>78</v>
      </c>
      <c r="G115" s="19">
        <v>56129</v>
      </c>
      <c r="H115" s="19"/>
      <c r="I115" s="19">
        <v>56129</v>
      </c>
      <c r="J115" s="17">
        <v>0</v>
      </c>
      <c r="K115" s="17">
        <v>80000</v>
      </c>
      <c r="L115" s="22">
        <v>91407.17</v>
      </c>
      <c r="M115" s="17">
        <v>78000</v>
      </c>
      <c r="N115" s="17">
        <v>60000</v>
      </c>
      <c r="O115" s="21">
        <f aca="true" t="shared" si="6" ref="O115:O124">SUM(N115/M115)</f>
        <v>0.7692307692307693</v>
      </c>
      <c r="P115" s="16">
        <v>81900</v>
      </c>
      <c r="Q115" s="17">
        <v>83128.5</v>
      </c>
    </row>
    <row r="116" spans="1:17" ht="12.75">
      <c r="A116" s="13" t="s">
        <v>339</v>
      </c>
      <c r="B116" s="68" t="s">
        <v>80</v>
      </c>
      <c r="C116" s="68"/>
      <c r="D116" s="68"/>
      <c r="G116" s="19">
        <v>0</v>
      </c>
      <c r="H116" s="19"/>
      <c r="I116" s="19">
        <v>0</v>
      </c>
      <c r="J116" s="19"/>
      <c r="K116" s="19">
        <v>0</v>
      </c>
      <c r="L116" s="47">
        <v>0</v>
      </c>
      <c r="M116" s="17">
        <v>0</v>
      </c>
      <c r="N116" s="17">
        <v>0</v>
      </c>
      <c r="O116" s="21">
        <v>0</v>
      </c>
      <c r="P116" s="17">
        <v>0</v>
      </c>
      <c r="Q116" s="17">
        <v>0</v>
      </c>
    </row>
    <row r="117" spans="1:17" ht="12.75">
      <c r="A117" s="13" t="s">
        <v>340</v>
      </c>
      <c r="B117" s="68" t="s">
        <v>82</v>
      </c>
      <c r="C117" s="68"/>
      <c r="D117" s="68"/>
      <c r="G117" s="19">
        <v>1572</v>
      </c>
      <c r="H117" s="19"/>
      <c r="I117" s="47">
        <v>1619.4</v>
      </c>
      <c r="J117" s="17">
        <v>0</v>
      </c>
      <c r="K117" s="17">
        <v>2753</v>
      </c>
      <c r="L117" s="22">
        <v>1619.4</v>
      </c>
      <c r="M117" s="17">
        <v>2163.6</v>
      </c>
      <c r="N117" s="17">
        <v>2163.6</v>
      </c>
      <c r="O117" s="21">
        <f t="shared" si="6"/>
        <v>1</v>
      </c>
      <c r="P117" s="17">
        <v>3825</v>
      </c>
      <c r="Q117" s="17">
        <v>3938</v>
      </c>
    </row>
    <row r="118" spans="1:17" ht="12.75">
      <c r="A118" s="13" t="s">
        <v>341</v>
      </c>
      <c r="B118" s="68" t="s">
        <v>79</v>
      </c>
      <c r="C118" s="68"/>
      <c r="D118" s="68"/>
      <c r="G118" s="19">
        <f>SUM(G115:G117)*(7.65%)</f>
        <v>4414.1265</v>
      </c>
      <c r="H118" s="19"/>
      <c r="I118" s="19">
        <f>SUM(I115:I117)*(7.65%)</f>
        <v>4417.7526</v>
      </c>
      <c r="J118" s="17"/>
      <c r="K118" s="19">
        <f>SUM(K115:K117)*(7.65%)</f>
        <v>6330.6044999999995</v>
      </c>
      <c r="L118" s="19">
        <f>SUM(L115:L117)*(7.65%)</f>
        <v>7116.532604999999</v>
      </c>
      <c r="M118" s="19">
        <v>5969</v>
      </c>
      <c r="N118" s="19">
        <f>SUM(N115:N117)*(7.65%)</f>
        <v>4755.5154</v>
      </c>
      <c r="O118" s="21">
        <f t="shared" si="6"/>
        <v>0.7967021946724745</v>
      </c>
      <c r="P118" s="19">
        <v>6265</v>
      </c>
      <c r="Q118" s="17">
        <f>SUM(Q115:Q117)*7.65%</f>
        <v>6660.58725</v>
      </c>
    </row>
    <row r="119" spans="1:17" ht="12.75">
      <c r="A119" s="13" t="s">
        <v>342</v>
      </c>
      <c r="B119" s="68" t="s">
        <v>81</v>
      </c>
      <c r="C119" s="68"/>
      <c r="D119" s="68"/>
      <c r="G119" s="19">
        <v>1300</v>
      </c>
      <c r="H119" s="19"/>
      <c r="I119" s="19">
        <v>1300</v>
      </c>
      <c r="J119" s="17">
        <v>0</v>
      </c>
      <c r="K119" s="17">
        <v>1300</v>
      </c>
      <c r="L119" s="17">
        <v>1300</v>
      </c>
      <c r="M119" s="17">
        <v>1300</v>
      </c>
      <c r="N119" s="17">
        <v>1300</v>
      </c>
      <c r="O119" s="21">
        <f t="shared" si="6"/>
        <v>1</v>
      </c>
      <c r="P119" s="17">
        <v>1300</v>
      </c>
      <c r="Q119" s="17">
        <v>1300</v>
      </c>
    </row>
    <row r="120" spans="1:17" ht="12.75">
      <c r="A120" s="13" t="s">
        <v>343</v>
      </c>
      <c r="B120" s="68" t="s">
        <v>89</v>
      </c>
      <c r="C120" s="68"/>
      <c r="D120" s="68"/>
      <c r="G120" s="19">
        <v>0</v>
      </c>
      <c r="H120" s="19"/>
      <c r="I120" s="19">
        <v>15000</v>
      </c>
      <c r="J120" s="17"/>
      <c r="K120" s="17">
        <v>17563</v>
      </c>
      <c r="L120" s="22">
        <v>19123.68</v>
      </c>
      <c r="M120" s="17">
        <v>9765</v>
      </c>
      <c r="N120" s="17">
        <v>7296</v>
      </c>
      <c r="O120" s="21">
        <f t="shared" si="6"/>
        <v>0.7471582181259601</v>
      </c>
      <c r="P120" s="17">
        <v>10087</v>
      </c>
      <c r="Q120" s="17">
        <v>11240</v>
      </c>
    </row>
    <row r="121" spans="1:17" ht="12.75">
      <c r="A121" s="13" t="s">
        <v>344</v>
      </c>
      <c r="B121" s="68" t="s">
        <v>83</v>
      </c>
      <c r="C121" s="68"/>
      <c r="D121" s="68"/>
      <c r="G121" s="19">
        <v>250</v>
      </c>
      <c r="H121" s="19">
        <v>0</v>
      </c>
      <c r="I121" s="19">
        <v>90</v>
      </c>
      <c r="J121" s="17"/>
      <c r="K121" s="17">
        <v>250</v>
      </c>
      <c r="L121" s="17">
        <v>250</v>
      </c>
      <c r="M121" s="17">
        <v>387</v>
      </c>
      <c r="N121" s="17">
        <v>327</v>
      </c>
      <c r="O121" s="21">
        <f t="shared" si="6"/>
        <v>0.8449612403100775</v>
      </c>
      <c r="P121" s="17">
        <v>720</v>
      </c>
      <c r="Q121" s="17">
        <v>720</v>
      </c>
    </row>
    <row r="122" spans="1:17" ht="12.75">
      <c r="A122" s="13" t="s">
        <v>345</v>
      </c>
      <c r="B122" s="68" t="s">
        <v>84</v>
      </c>
      <c r="C122" s="68"/>
      <c r="D122" s="68"/>
      <c r="G122" s="19">
        <v>0</v>
      </c>
      <c r="H122" s="19"/>
      <c r="I122" s="19">
        <v>0</v>
      </c>
      <c r="J122" s="17"/>
      <c r="K122" s="17">
        <v>0</v>
      </c>
      <c r="L122" s="17">
        <v>0</v>
      </c>
      <c r="M122" s="17">
        <v>0</v>
      </c>
      <c r="N122" s="17">
        <v>0</v>
      </c>
      <c r="O122" s="21">
        <v>0</v>
      </c>
      <c r="P122" s="17">
        <v>0</v>
      </c>
      <c r="Q122" s="17">
        <v>0</v>
      </c>
    </row>
    <row r="123" spans="1:17" ht="12.75">
      <c r="A123" s="13" t="s">
        <v>358</v>
      </c>
      <c r="B123" s="68" t="s">
        <v>85</v>
      </c>
      <c r="C123" s="68"/>
      <c r="D123" s="68"/>
      <c r="G123" s="19">
        <v>0</v>
      </c>
      <c r="H123" s="19"/>
      <c r="I123" s="19">
        <v>0</v>
      </c>
      <c r="J123" s="22"/>
      <c r="K123" s="17">
        <v>0</v>
      </c>
      <c r="L123" s="17">
        <v>0</v>
      </c>
      <c r="M123" s="17">
        <v>220</v>
      </c>
      <c r="N123" s="17">
        <v>40</v>
      </c>
      <c r="O123" s="21">
        <f t="shared" si="6"/>
        <v>0.18181818181818182</v>
      </c>
      <c r="P123" s="17">
        <v>115</v>
      </c>
      <c r="Q123" s="17">
        <v>500</v>
      </c>
    </row>
    <row r="124" spans="1:17" s="24" customFormat="1" ht="13.5" thickBot="1">
      <c r="A124" s="91"/>
      <c r="B124" s="93" t="s">
        <v>87</v>
      </c>
      <c r="C124" s="89" t="s">
        <v>86</v>
      </c>
      <c r="D124" s="89"/>
      <c r="E124" s="84"/>
      <c r="F124" s="84"/>
      <c r="G124" s="79">
        <f>SUM(G115:G123)</f>
        <v>63665.1265</v>
      </c>
      <c r="H124" s="79">
        <v>0</v>
      </c>
      <c r="I124" s="79">
        <f>SUM(I115:I123)</f>
        <v>78556.1526</v>
      </c>
      <c r="J124" s="79">
        <v>0</v>
      </c>
      <c r="K124" s="79">
        <f>SUM(K115:K123)</f>
        <v>108196.6045</v>
      </c>
      <c r="L124" s="79">
        <f>SUM(L115:L123)</f>
        <v>120816.78260499999</v>
      </c>
      <c r="M124" s="81">
        <f>SUM(M115:M123)</f>
        <v>97804.6</v>
      </c>
      <c r="N124" s="80">
        <f>SUM(N115:N123)</f>
        <v>75882.1154</v>
      </c>
      <c r="O124" s="82">
        <f t="shared" si="6"/>
        <v>0.7758542583886646</v>
      </c>
      <c r="P124" s="80">
        <f>SUM(P115:P123)</f>
        <v>104212</v>
      </c>
      <c r="Q124" s="80">
        <f>SUM(Q115:Q123)</f>
        <v>107487.08725</v>
      </c>
    </row>
    <row r="125" spans="1:12" ht="12.75">
      <c r="A125" s="23"/>
      <c r="B125" s="68"/>
      <c r="C125" s="68"/>
      <c r="D125" s="68"/>
      <c r="G125" s="30"/>
      <c r="H125" s="30"/>
      <c r="I125" s="30"/>
      <c r="J125" s="30"/>
      <c r="K125" s="30"/>
      <c r="L125" s="30"/>
    </row>
    <row r="126" spans="1:17" ht="12.75">
      <c r="A126" s="23" t="s">
        <v>351</v>
      </c>
      <c r="B126" s="68" t="s">
        <v>88</v>
      </c>
      <c r="C126" s="68"/>
      <c r="D126" s="68"/>
      <c r="G126" s="19">
        <v>34491</v>
      </c>
      <c r="H126" s="19">
        <f>ROUND(SUM(H116:H124),5)</f>
        <v>0</v>
      </c>
      <c r="I126" s="19">
        <v>36681</v>
      </c>
      <c r="J126" s="19">
        <f>ROUND(SUM(J116:J124),5)</f>
        <v>0</v>
      </c>
      <c r="K126" s="17">
        <v>50000</v>
      </c>
      <c r="L126" s="17">
        <v>50000</v>
      </c>
      <c r="M126" s="19">
        <v>51500</v>
      </c>
      <c r="N126" s="17">
        <v>39615</v>
      </c>
      <c r="O126" s="21">
        <f aca="true" t="shared" si="7" ref="O126:O138">SUM(N126/M126)</f>
        <v>0.7692233009708738</v>
      </c>
      <c r="P126" s="16">
        <v>54075</v>
      </c>
      <c r="Q126" s="17">
        <v>54886.13</v>
      </c>
    </row>
    <row r="127" spans="1:17" ht="12.75">
      <c r="A127" s="13" t="s">
        <v>352</v>
      </c>
      <c r="B127" s="68" t="s">
        <v>512</v>
      </c>
      <c r="C127" s="68"/>
      <c r="D127" s="68"/>
      <c r="G127" s="19">
        <v>0</v>
      </c>
      <c r="H127" s="19"/>
      <c r="I127" s="19">
        <v>0</v>
      </c>
      <c r="J127" s="17"/>
      <c r="K127" s="17">
        <v>0</v>
      </c>
      <c r="L127" s="22">
        <v>0</v>
      </c>
      <c r="M127" s="22">
        <v>0</v>
      </c>
      <c r="N127" s="17">
        <v>0</v>
      </c>
      <c r="O127" s="21">
        <v>0</v>
      </c>
      <c r="P127" s="22">
        <v>0</v>
      </c>
      <c r="Q127" s="17">
        <v>0</v>
      </c>
    </row>
    <row r="128" spans="1:17" ht="12.75">
      <c r="A128" s="13" t="s">
        <v>353</v>
      </c>
      <c r="B128" s="68" t="s">
        <v>82</v>
      </c>
      <c r="C128" s="68"/>
      <c r="D128" s="68"/>
      <c r="G128" s="19"/>
      <c r="H128" s="19"/>
      <c r="I128" s="19">
        <v>1500</v>
      </c>
      <c r="J128" s="17"/>
      <c r="K128" s="17">
        <v>1506</v>
      </c>
      <c r="L128" s="22"/>
      <c r="M128" s="22">
        <v>1138</v>
      </c>
      <c r="N128" s="17"/>
      <c r="O128" s="21"/>
      <c r="P128" s="22">
        <v>1139</v>
      </c>
      <c r="Q128" s="17">
        <v>2600</v>
      </c>
    </row>
    <row r="129" spans="1:17" ht="12.75">
      <c r="A129" s="13" t="s">
        <v>354</v>
      </c>
      <c r="B129" s="68" t="s">
        <v>79</v>
      </c>
      <c r="C129" s="68"/>
      <c r="D129" s="68"/>
      <c r="G129" s="19">
        <f>SUM(G126:G127)*(7.65%)</f>
        <v>2638.5615</v>
      </c>
      <c r="H129" s="19"/>
      <c r="I129" s="19">
        <f>SUM(I126:I127)*(7.65%)</f>
        <v>2806.0965</v>
      </c>
      <c r="J129" s="17"/>
      <c r="K129" s="19">
        <f>SUM(K126:K127)*(7.65%)</f>
        <v>3825</v>
      </c>
      <c r="L129" s="19">
        <f>SUM(L126:L127)*(7.65%)</f>
        <v>3825</v>
      </c>
      <c r="M129" s="19">
        <v>4055</v>
      </c>
      <c r="N129" s="19">
        <f>SUM(N126:N127)*(7.65%)</f>
        <v>3030.5475</v>
      </c>
      <c r="O129" s="21">
        <f t="shared" si="7"/>
        <v>0.7473606658446362</v>
      </c>
      <c r="P129" s="19">
        <f>SUM(P126:P127)*(7.65%)</f>
        <v>4136.7375</v>
      </c>
      <c r="Q129" s="17">
        <f>SUM(Q126:Q128)*7.65%</f>
        <v>4397.688945</v>
      </c>
    </row>
    <row r="130" spans="1:17" ht="12.75">
      <c r="A130" s="13" t="s">
        <v>355</v>
      </c>
      <c r="B130" s="68" t="s">
        <v>266</v>
      </c>
      <c r="C130" s="68"/>
      <c r="D130" s="68"/>
      <c r="G130" s="19">
        <v>1300</v>
      </c>
      <c r="H130" s="19"/>
      <c r="I130" s="19">
        <v>1300</v>
      </c>
      <c r="J130" s="17"/>
      <c r="K130" s="17">
        <v>1300</v>
      </c>
      <c r="L130" s="17">
        <v>1300</v>
      </c>
      <c r="M130" s="17">
        <v>1300</v>
      </c>
      <c r="N130" s="17">
        <v>1300</v>
      </c>
      <c r="O130" s="21">
        <f t="shared" si="7"/>
        <v>1</v>
      </c>
      <c r="P130" s="17">
        <v>1300</v>
      </c>
      <c r="Q130" s="17">
        <v>1300</v>
      </c>
    </row>
    <row r="131" spans="1:17" ht="12.75">
      <c r="A131" s="13" t="s">
        <v>356</v>
      </c>
      <c r="B131" s="68" t="s">
        <v>89</v>
      </c>
      <c r="C131" s="68"/>
      <c r="D131" s="68"/>
      <c r="G131" s="19">
        <v>0</v>
      </c>
      <c r="H131" s="19"/>
      <c r="I131" s="19">
        <v>15000</v>
      </c>
      <c r="J131" s="17"/>
      <c r="K131" s="17">
        <v>19345</v>
      </c>
      <c r="L131" s="17">
        <v>16600</v>
      </c>
      <c r="M131" s="17">
        <v>22024</v>
      </c>
      <c r="N131" s="17">
        <v>16693</v>
      </c>
      <c r="O131" s="21">
        <f t="shared" si="7"/>
        <v>0.7579458772248456</v>
      </c>
      <c r="P131" s="17">
        <v>22842</v>
      </c>
      <c r="Q131" s="17">
        <v>25830</v>
      </c>
    </row>
    <row r="132" spans="1:17" ht="12.75">
      <c r="A132" s="13" t="s">
        <v>348</v>
      </c>
      <c r="B132" s="68" t="s">
        <v>90</v>
      </c>
      <c r="C132" s="68"/>
      <c r="D132" s="68"/>
      <c r="G132" s="39">
        <v>1500</v>
      </c>
      <c r="H132" s="12"/>
      <c r="I132" s="39">
        <v>1500</v>
      </c>
      <c r="J132" s="12"/>
      <c r="K132" s="39">
        <v>1500</v>
      </c>
      <c r="L132" s="39">
        <v>1500</v>
      </c>
      <c r="M132" s="17">
        <v>0</v>
      </c>
      <c r="N132" s="17">
        <v>0</v>
      </c>
      <c r="O132" s="21">
        <v>0</v>
      </c>
      <c r="P132" s="17">
        <v>0</v>
      </c>
      <c r="Q132" s="17">
        <v>0</v>
      </c>
    </row>
    <row r="133" spans="1:17" ht="12.75">
      <c r="A133" s="13" t="s">
        <v>349</v>
      </c>
      <c r="B133" s="68" t="s">
        <v>79</v>
      </c>
      <c r="C133" s="68"/>
      <c r="D133" s="68"/>
      <c r="G133" s="19">
        <v>114.75</v>
      </c>
      <c r="H133" s="19"/>
      <c r="I133" s="47">
        <f>SUM(I132*7.65%)</f>
        <v>114.75</v>
      </c>
      <c r="J133" s="17"/>
      <c r="K133" s="47">
        <f>SUM(K132*7.65%)</f>
        <v>114.75</v>
      </c>
      <c r="L133" s="47">
        <f>SUM(L132*7.65%)</f>
        <v>114.75</v>
      </c>
      <c r="M133" s="47">
        <v>0</v>
      </c>
      <c r="N133" s="17">
        <v>0</v>
      </c>
      <c r="O133" s="21">
        <v>0</v>
      </c>
      <c r="P133" s="47">
        <v>0</v>
      </c>
      <c r="Q133" s="17">
        <v>0</v>
      </c>
    </row>
    <row r="134" spans="1:17" ht="12.75">
      <c r="A134" s="13" t="s">
        <v>350</v>
      </c>
      <c r="B134" s="68" t="s">
        <v>256</v>
      </c>
      <c r="C134" s="68"/>
      <c r="D134" s="68"/>
      <c r="G134" s="19">
        <v>494</v>
      </c>
      <c r="H134" s="19"/>
      <c r="I134" s="47">
        <v>494</v>
      </c>
      <c r="J134" s="17"/>
      <c r="K134" s="17">
        <v>494</v>
      </c>
      <c r="L134" s="17">
        <v>494</v>
      </c>
      <c r="M134" s="17"/>
      <c r="N134" s="17">
        <v>0</v>
      </c>
      <c r="O134" s="21">
        <v>0</v>
      </c>
      <c r="P134" s="17">
        <v>0</v>
      </c>
      <c r="Q134" s="17">
        <v>0</v>
      </c>
    </row>
    <row r="135" spans="1:17" ht="12.75">
      <c r="A135" s="13" t="s">
        <v>357</v>
      </c>
      <c r="B135" s="68" t="s">
        <v>257</v>
      </c>
      <c r="C135" s="68"/>
      <c r="D135" s="68"/>
      <c r="G135" s="19">
        <v>18975</v>
      </c>
      <c r="H135" s="19"/>
      <c r="I135" s="19">
        <v>20300</v>
      </c>
      <c r="J135" s="17"/>
      <c r="K135" s="17">
        <v>22480</v>
      </c>
      <c r="L135" s="17">
        <v>20000</v>
      </c>
      <c r="M135" s="17">
        <v>16100</v>
      </c>
      <c r="N135" s="17">
        <v>16100</v>
      </c>
      <c r="O135" s="21">
        <f t="shared" si="7"/>
        <v>1</v>
      </c>
      <c r="P135" s="17">
        <v>16000</v>
      </c>
      <c r="Q135" s="17">
        <v>16100</v>
      </c>
    </row>
    <row r="136" spans="1:17" ht="12.75">
      <c r="A136" s="13" t="s">
        <v>359</v>
      </c>
      <c r="B136" s="68" t="s">
        <v>85</v>
      </c>
      <c r="C136" s="68"/>
      <c r="D136" s="68"/>
      <c r="G136" s="19">
        <v>0</v>
      </c>
      <c r="H136" s="19"/>
      <c r="I136" s="19">
        <v>0</v>
      </c>
      <c r="J136" s="17"/>
      <c r="K136" s="17">
        <v>0</v>
      </c>
      <c r="L136" s="17">
        <v>0</v>
      </c>
      <c r="M136" s="17">
        <v>0</v>
      </c>
      <c r="N136" s="17">
        <v>0</v>
      </c>
      <c r="O136" s="21" t="e">
        <f t="shared" si="7"/>
        <v>#DIV/0!</v>
      </c>
      <c r="P136" s="17">
        <v>384</v>
      </c>
      <c r="Q136" s="17">
        <v>500</v>
      </c>
    </row>
    <row r="137" spans="1:17" ht="12.75">
      <c r="A137" s="13" t="s">
        <v>360</v>
      </c>
      <c r="B137" s="68" t="s">
        <v>91</v>
      </c>
      <c r="C137" s="68"/>
      <c r="D137" s="68"/>
      <c r="G137" s="19">
        <v>3188</v>
      </c>
      <c r="H137" s="19"/>
      <c r="I137" s="19">
        <v>3325</v>
      </c>
      <c r="J137" s="17"/>
      <c r="K137" s="17">
        <v>4255</v>
      </c>
      <c r="L137" s="17">
        <v>3600</v>
      </c>
      <c r="M137" s="17">
        <v>3167</v>
      </c>
      <c r="N137" s="17">
        <v>2516</v>
      </c>
      <c r="O137" s="21">
        <f t="shared" si="7"/>
        <v>0.7944426902431323</v>
      </c>
      <c r="P137" s="17">
        <v>4486</v>
      </c>
      <c r="Q137" s="17">
        <v>4000</v>
      </c>
    </row>
    <row r="138" spans="1:17" s="24" customFormat="1" ht="13.5" thickBot="1">
      <c r="A138" s="91"/>
      <c r="B138" s="94" t="s">
        <v>93</v>
      </c>
      <c r="C138" s="90"/>
      <c r="D138" s="90"/>
      <c r="E138" s="109"/>
      <c r="F138" s="84"/>
      <c r="G138" s="79">
        <f>SUM(G126:G137)</f>
        <v>62701.311499999996</v>
      </c>
      <c r="H138" s="79"/>
      <c r="I138" s="79">
        <f>SUM(I126:I137)</f>
        <v>83020.8465</v>
      </c>
      <c r="J138" s="80"/>
      <c r="K138" s="80">
        <f>SUM(K126:K137)</f>
        <v>104819.75</v>
      </c>
      <c r="L138" s="80">
        <f>SUM(L126:L137)</f>
        <v>97433.75</v>
      </c>
      <c r="M138" s="81">
        <f>SUM(M126:M137)</f>
        <v>99284</v>
      </c>
      <c r="N138" s="80">
        <f>SUM(N126:N137)</f>
        <v>79254.5475</v>
      </c>
      <c r="O138" s="82">
        <f t="shared" si="7"/>
        <v>0.7982610239313485</v>
      </c>
      <c r="P138" s="81">
        <f>SUM(P126:P137)</f>
        <v>104362.7375</v>
      </c>
      <c r="Q138" s="80">
        <f>SUM(Q126:Q137)</f>
        <v>109613.818945</v>
      </c>
    </row>
    <row r="139" spans="1:12" ht="12.75">
      <c r="A139" s="23"/>
      <c r="B139" s="68"/>
      <c r="C139" s="68"/>
      <c r="D139" s="68"/>
      <c r="G139" s="30"/>
      <c r="H139" s="30"/>
      <c r="I139" s="30"/>
      <c r="J139" s="30"/>
      <c r="K139" s="30"/>
      <c r="L139" s="30"/>
    </row>
    <row r="140" spans="1:17" ht="12.75">
      <c r="A140" s="23" t="s">
        <v>361</v>
      </c>
      <c r="B140" s="68" t="s">
        <v>94</v>
      </c>
      <c r="C140" s="68"/>
      <c r="D140" s="68"/>
      <c r="G140" s="19">
        <v>13189</v>
      </c>
      <c r="H140" s="19">
        <f>ROUND(SUM(H135:H139),5)</f>
        <v>0</v>
      </c>
      <c r="I140" s="19">
        <v>11547</v>
      </c>
      <c r="J140" s="19">
        <f>ROUND(SUM(J135:J139),5)</f>
        <v>0</v>
      </c>
      <c r="K140" s="19">
        <v>14591</v>
      </c>
      <c r="L140" s="19">
        <v>16287</v>
      </c>
      <c r="M140" s="19">
        <v>10423</v>
      </c>
      <c r="N140" s="17">
        <v>10153</v>
      </c>
      <c r="O140" s="21">
        <f>SUM(N140/M140)</f>
        <v>0.9740957497841313</v>
      </c>
      <c r="P140" s="19">
        <v>1410</v>
      </c>
      <c r="Q140" s="17">
        <v>0</v>
      </c>
    </row>
    <row r="141" spans="1:17" ht="12.75">
      <c r="A141" s="13" t="s">
        <v>362</v>
      </c>
      <c r="B141" s="68" t="s">
        <v>95</v>
      </c>
      <c r="C141" s="68"/>
      <c r="D141" s="68"/>
      <c r="G141" s="19">
        <v>0</v>
      </c>
      <c r="H141" s="19"/>
      <c r="I141" s="19">
        <v>827</v>
      </c>
      <c r="J141" s="17"/>
      <c r="K141" s="17">
        <v>649</v>
      </c>
      <c r="L141" s="22">
        <v>1000</v>
      </c>
      <c r="M141" s="16">
        <v>0</v>
      </c>
      <c r="N141" s="17">
        <v>0</v>
      </c>
      <c r="O141" s="21" t="e">
        <f>SUM(N141/M141)</f>
        <v>#DIV/0!</v>
      </c>
      <c r="P141" s="16">
        <v>0</v>
      </c>
      <c r="Q141" s="17">
        <v>0</v>
      </c>
    </row>
    <row r="142" spans="1:17" ht="12.75">
      <c r="A142" s="13" t="s">
        <v>363</v>
      </c>
      <c r="B142" s="68" t="s">
        <v>92</v>
      </c>
      <c r="C142" s="68"/>
      <c r="D142" s="68"/>
      <c r="G142" s="19">
        <v>3433</v>
      </c>
      <c r="H142" s="19"/>
      <c r="I142" s="19">
        <v>1763</v>
      </c>
      <c r="J142" s="17"/>
      <c r="K142" s="17">
        <v>3471</v>
      </c>
      <c r="L142" s="17">
        <v>3470</v>
      </c>
      <c r="M142" s="17">
        <v>2379</v>
      </c>
      <c r="N142" s="17">
        <v>2379</v>
      </c>
      <c r="O142" s="21">
        <f>SUM(N142/M142)</f>
        <v>1</v>
      </c>
      <c r="P142" s="17">
        <v>2792</v>
      </c>
      <c r="Q142" s="17">
        <v>2500</v>
      </c>
    </row>
    <row r="143" spans="1:17" ht="12.75">
      <c r="A143" s="13" t="s">
        <v>373</v>
      </c>
      <c r="B143" s="68" t="s">
        <v>96</v>
      </c>
      <c r="C143" s="68"/>
      <c r="D143" s="68"/>
      <c r="G143" s="19">
        <v>0</v>
      </c>
      <c r="H143" s="19">
        <v>0</v>
      </c>
      <c r="I143" s="19">
        <v>0</v>
      </c>
      <c r="J143" s="22"/>
      <c r="K143" s="22">
        <v>0</v>
      </c>
      <c r="L143" s="22">
        <v>0</v>
      </c>
      <c r="M143" s="22">
        <v>2000</v>
      </c>
      <c r="N143" s="17">
        <v>2000</v>
      </c>
      <c r="O143" s="21">
        <f>SUM(N143/M143)</f>
        <v>1</v>
      </c>
      <c r="P143" s="22">
        <v>2562</v>
      </c>
      <c r="Q143" s="17">
        <v>1500</v>
      </c>
    </row>
    <row r="144" spans="1:17" s="24" customFormat="1" ht="13.5" thickBot="1">
      <c r="A144" s="91"/>
      <c r="B144" s="93" t="s">
        <v>97</v>
      </c>
      <c r="C144" s="89"/>
      <c r="D144" s="89"/>
      <c r="E144" s="84"/>
      <c r="F144" s="84"/>
      <c r="G144" s="79">
        <f>SUM(G140:G143)</f>
        <v>16622</v>
      </c>
      <c r="H144" s="79"/>
      <c r="I144" s="79">
        <f>SUM(I140:I143)</f>
        <v>14137</v>
      </c>
      <c r="J144" s="80"/>
      <c r="K144" s="80">
        <f>SUM(K140:K143)</f>
        <v>18711</v>
      </c>
      <c r="L144" s="80">
        <f>SUM(L140:L143)</f>
        <v>20757</v>
      </c>
      <c r="M144" s="81">
        <f>SUM(M140:M143)</f>
        <v>14802</v>
      </c>
      <c r="N144" s="80">
        <f>SUM(N140:N143)</f>
        <v>14532</v>
      </c>
      <c r="O144" s="82">
        <f>SUM(N144/M144)</f>
        <v>0.9817592217267936</v>
      </c>
      <c r="P144" s="80">
        <f>SUM(P140:P143)</f>
        <v>6764</v>
      </c>
      <c r="Q144" s="80">
        <f>SUM(Q140:Q143)</f>
        <v>4000</v>
      </c>
    </row>
    <row r="145" spans="1:12" ht="12.75">
      <c r="A145" s="23"/>
      <c r="B145" s="68"/>
      <c r="C145" s="68"/>
      <c r="D145" s="68"/>
      <c r="G145" s="19"/>
      <c r="H145" s="19"/>
      <c r="I145" s="19"/>
      <c r="J145" s="17"/>
      <c r="K145" s="17"/>
      <c r="L145" s="17"/>
    </row>
    <row r="146" spans="1:17" ht="12.75">
      <c r="A146" s="13" t="s">
        <v>364</v>
      </c>
      <c r="B146" s="68" t="s">
        <v>98</v>
      </c>
      <c r="C146" s="68"/>
      <c r="D146" s="68"/>
      <c r="G146" s="19">
        <v>38656</v>
      </c>
      <c r="H146" s="19"/>
      <c r="I146" s="19">
        <v>39112</v>
      </c>
      <c r="J146" s="17"/>
      <c r="K146" s="17">
        <v>40197</v>
      </c>
      <c r="L146" s="17">
        <v>40240</v>
      </c>
      <c r="M146" s="17">
        <v>20864</v>
      </c>
      <c r="N146" s="17">
        <v>16042</v>
      </c>
      <c r="O146" s="21">
        <f aca="true" t="shared" si="8" ref="O146:O166">SUM(N146/M146)</f>
        <v>0.7688842024539877</v>
      </c>
      <c r="P146" s="17">
        <v>25809</v>
      </c>
      <c r="Q146" s="17">
        <v>0</v>
      </c>
    </row>
    <row r="147" spans="1:17" ht="12.75">
      <c r="A147" s="13"/>
      <c r="B147" s="68" t="s">
        <v>636</v>
      </c>
      <c r="C147" s="68"/>
      <c r="D147" s="68"/>
      <c r="G147" s="19"/>
      <c r="H147" s="19"/>
      <c r="I147" s="19">
        <v>0</v>
      </c>
      <c r="J147" s="17"/>
      <c r="K147" s="17">
        <v>0</v>
      </c>
      <c r="L147" s="17"/>
      <c r="M147" s="17">
        <v>0</v>
      </c>
      <c r="N147" s="17"/>
      <c r="O147" s="21"/>
      <c r="P147" s="17">
        <v>0</v>
      </c>
      <c r="Q147" s="17">
        <v>3900</v>
      </c>
    </row>
    <row r="148" spans="1:17" ht="12.75">
      <c r="A148" s="13" t="s">
        <v>365</v>
      </c>
      <c r="B148" s="68" t="s">
        <v>99</v>
      </c>
      <c r="C148" s="68"/>
      <c r="D148" s="68"/>
      <c r="G148" s="19">
        <v>36818</v>
      </c>
      <c r="H148" s="19"/>
      <c r="I148" s="19">
        <v>38221</v>
      </c>
      <c r="J148" s="17">
        <v>0</v>
      </c>
      <c r="K148" s="17">
        <v>34985</v>
      </c>
      <c r="L148" s="17">
        <v>34000</v>
      </c>
      <c r="M148" s="17">
        <v>35020</v>
      </c>
      <c r="N148" s="17">
        <v>26938</v>
      </c>
      <c r="O148" s="21">
        <f t="shared" si="8"/>
        <v>0.7692175899486008</v>
      </c>
      <c r="P148" s="16">
        <v>35300</v>
      </c>
      <c r="Q148" s="17">
        <v>36967.32</v>
      </c>
    </row>
    <row r="149" spans="1:17" ht="12.75">
      <c r="A149" s="13" t="s">
        <v>366</v>
      </c>
      <c r="B149" s="68" t="s">
        <v>293</v>
      </c>
      <c r="C149" s="68"/>
      <c r="D149" s="68"/>
      <c r="G149" s="19">
        <v>0</v>
      </c>
      <c r="H149" s="19"/>
      <c r="I149" s="19">
        <v>0</v>
      </c>
      <c r="J149" s="17"/>
      <c r="K149" s="17">
        <v>2010</v>
      </c>
      <c r="L149" s="22">
        <v>1600</v>
      </c>
      <c r="M149" s="17">
        <v>8000</v>
      </c>
      <c r="N149" s="17">
        <v>7229</v>
      </c>
      <c r="O149" s="21">
        <f t="shared" si="8"/>
        <v>0.903625</v>
      </c>
      <c r="P149" s="17">
        <v>3774</v>
      </c>
      <c r="Q149" s="17">
        <v>1000</v>
      </c>
    </row>
    <row r="150" spans="1:17" ht="12.75">
      <c r="A150" s="13" t="s">
        <v>518</v>
      </c>
      <c r="B150" s="68" t="s">
        <v>130</v>
      </c>
      <c r="C150" s="68"/>
      <c r="D150" s="68"/>
      <c r="G150" s="19">
        <v>0</v>
      </c>
      <c r="H150" s="19"/>
      <c r="I150" s="19">
        <v>1838.41</v>
      </c>
      <c r="J150" s="17"/>
      <c r="K150" s="17">
        <v>3078</v>
      </c>
      <c r="L150" s="22">
        <v>1051.54</v>
      </c>
      <c r="M150" s="17">
        <v>1010</v>
      </c>
      <c r="N150" s="17">
        <v>1009</v>
      </c>
      <c r="O150" s="21">
        <f t="shared" si="8"/>
        <v>0.999009900990099</v>
      </c>
      <c r="P150" s="17">
        <v>1037</v>
      </c>
      <c r="Q150" s="17">
        <v>1500</v>
      </c>
    </row>
    <row r="151" spans="1:17" ht="12.75">
      <c r="A151" s="13" t="s">
        <v>368</v>
      </c>
      <c r="B151" s="68" t="s">
        <v>80</v>
      </c>
      <c r="C151" s="68"/>
      <c r="D151" s="68"/>
      <c r="G151" s="19">
        <v>2350</v>
      </c>
      <c r="H151" s="19"/>
      <c r="I151" s="19">
        <v>1000</v>
      </c>
      <c r="J151" s="17"/>
      <c r="K151" s="17">
        <v>1000</v>
      </c>
      <c r="L151" s="17">
        <v>1000</v>
      </c>
      <c r="M151" s="17">
        <v>1000</v>
      </c>
      <c r="N151" s="17">
        <v>1000</v>
      </c>
      <c r="O151" s="21">
        <f t="shared" si="8"/>
        <v>1</v>
      </c>
      <c r="P151" s="17">
        <v>1000</v>
      </c>
      <c r="Q151" s="17">
        <v>1000</v>
      </c>
    </row>
    <row r="152" spans="1:17" ht="12.75">
      <c r="A152" s="13" t="s">
        <v>369</v>
      </c>
      <c r="B152" s="68" t="s">
        <v>82</v>
      </c>
      <c r="C152" s="68"/>
      <c r="D152" s="68"/>
      <c r="G152" s="19">
        <v>835.17</v>
      </c>
      <c r="H152" s="19"/>
      <c r="I152" s="47">
        <v>1525.79</v>
      </c>
      <c r="J152" s="17"/>
      <c r="K152" s="17">
        <v>4603</v>
      </c>
      <c r="L152" s="17">
        <v>1778.25</v>
      </c>
      <c r="M152" s="17">
        <v>630</v>
      </c>
      <c r="N152" s="17">
        <v>630</v>
      </c>
      <c r="O152" s="21">
        <f t="shared" si="8"/>
        <v>1</v>
      </c>
      <c r="P152" s="17">
        <v>825</v>
      </c>
      <c r="Q152" s="17">
        <v>3746</v>
      </c>
    </row>
    <row r="153" spans="1:17" ht="12.75">
      <c r="A153" s="13" t="s">
        <v>367</v>
      </c>
      <c r="B153" s="68" t="s">
        <v>79</v>
      </c>
      <c r="C153" s="68"/>
      <c r="D153" s="68"/>
      <c r="G153" s="19">
        <f>SUM(G146:G152)*(7.65%)</f>
        <v>6017.426504999999</v>
      </c>
      <c r="H153" s="19"/>
      <c r="I153" s="19">
        <f>SUM(I146:I152)*(7.65%)</f>
        <v>6249.8358</v>
      </c>
      <c r="J153" s="17"/>
      <c r="K153" s="19">
        <f>SUM(K146:K152)*(7.65%)</f>
        <v>6569.2845</v>
      </c>
      <c r="L153" s="17">
        <f>SUM(L146:L152)*(7.65%)</f>
        <v>6094.738934999999</v>
      </c>
      <c r="M153" s="17">
        <v>6655</v>
      </c>
      <c r="N153" s="17">
        <f>SUM(N146:N152)*(7.65%)</f>
        <v>4042.872</v>
      </c>
      <c r="O153" s="21">
        <f t="shared" si="8"/>
        <v>0.6074939143501127</v>
      </c>
      <c r="P153" s="17">
        <v>8030</v>
      </c>
      <c r="Q153" s="17">
        <f>SUM(Q146:Q152)*7.65%</f>
        <v>3680.66898</v>
      </c>
    </row>
    <row r="154" spans="1:17" ht="12.75">
      <c r="A154" s="13" t="s">
        <v>370</v>
      </c>
      <c r="B154" s="68" t="s">
        <v>81</v>
      </c>
      <c r="C154" s="68"/>
      <c r="D154" s="68"/>
      <c r="G154" s="19">
        <v>2600</v>
      </c>
      <c r="H154" s="19"/>
      <c r="I154" s="19">
        <v>2600</v>
      </c>
      <c r="J154" s="17"/>
      <c r="K154" s="17">
        <v>2600</v>
      </c>
      <c r="L154" s="17">
        <v>2600</v>
      </c>
      <c r="M154" s="17">
        <v>2600</v>
      </c>
      <c r="N154" s="17">
        <v>2600</v>
      </c>
      <c r="O154" s="21">
        <f t="shared" si="8"/>
        <v>1</v>
      </c>
      <c r="P154" s="17">
        <v>2816</v>
      </c>
      <c r="Q154" s="17">
        <v>1625</v>
      </c>
    </row>
    <row r="155" spans="1:17" ht="12.75">
      <c r="A155" s="13" t="s">
        <v>371</v>
      </c>
      <c r="B155" s="68" t="s">
        <v>89</v>
      </c>
      <c r="C155" s="68"/>
      <c r="D155" s="68"/>
      <c r="G155" s="19">
        <v>0</v>
      </c>
      <c r="H155" s="19"/>
      <c r="I155" s="19">
        <v>29000</v>
      </c>
      <c r="J155" s="17"/>
      <c r="K155" s="17">
        <v>38491</v>
      </c>
      <c r="L155" s="22">
        <v>37164</v>
      </c>
      <c r="M155" s="17">
        <v>44496</v>
      </c>
      <c r="N155" s="17">
        <v>33233</v>
      </c>
      <c r="O155" s="21">
        <f t="shared" si="8"/>
        <v>0.746876123696512</v>
      </c>
      <c r="P155" s="17">
        <v>43241</v>
      </c>
      <c r="Q155" s="17">
        <v>25765</v>
      </c>
    </row>
    <row r="156" spans="1:17" ht="12.75">
      <c r="A156" s="13" t="s">
        <v>372</v>
      </c>
      <c r="B156" s="68" t="s">
        <v>100</v>
      </c>
      <c r="C156" s="68"/>
      <c r="D156" s="68"/>
      <c r="G156" s="19">
        <v>12493</v>
      </c>
      <c r="H156" s="19">
        <f>ROUND(SUM(H144:H155),5)</f>
        <v>0</v>
      </c>
      <c r="I156" s="19">
        <v>9871</v>
      </c>
      <c r="J156" s="19">
        <f>ROUND(SUM(J144:J155),5)</f>
        <v>0</v>
      </c>
      <c r="K156" s="19">
        <v>21721</v>
      </c>
      <c r="L156" s="19">
        <v>15000</v>
      </c>
      <c r="M156" s="17">
        <v>6991</v>
      </c>
      <c r="N156" s="17">
        <v>5730</v>
      </c>
      <c r="O156" s="21">
        <f t="shared" si="8"/>
        <v>0.8196252324417108</v>
      </c>
      <c r="P156" s="17">
        <v>6503</v>
      </c>
      <c r="Q156" s="17">
        <v>6500</v>
      </c>
    </row>
    <row r="157" spans="1:17" ht="12.75">
      <c r="A157" s="13" t="s">
        <v>374</v>
      </c>
      <c r="B157" s="68" t="s">
        <v>101</v>
      </c>
      <c r="C157" s="68"/>
      <c r="D157" s="68"/>
      <c r="G157" s="30">
        <v>0</v>
      </c>
      <c r="H157" s="30"/>
      <c r="I157" s="30">
        <v>0</v>
      </c>
      <c r="J157" s="32"/>
      <c r="K157" s="32">
        <v>0</v>
      </c>
      <c r="L157" s="41">
        <v>1866.5</v>
      </c>
      <c r="M157" s="17">
        <v>2812</v>
      </c>
      <c r="N157" s="17">
        <v>3524</v>
      </c>
      <c r="O157" s="21">
        <f t="shared" si="8"/>
        <v>1.2532005689900427</v>
      </c>
      <c r="P157" s="17">
        <v>3625</v>
      </c>
      <c r="Q157" s="17">
        <v>3500</v>
      </c>
    </row>
    <row r="158" spans="1:17" ht="12.75">
      <c r="A158" s="13"/>
      <c r="B158" s="68" t="s">
        <v>567</v>
      </c>
      <c r="C158" s="68"/>
      <c r="D158" s="68"/>
      <c r="G158" s="30"/>
      <c r="H158" s="30"/>
      <c r="I158" s="30">
        <v>0</v>
      </c>
      <c r="J158" s="32"/>
      <c r="K158" s="32">
        <v>0</v>
      </c>
      <c r="L158" s="41"/>
      <c r="M158" s="17">
        <v>0</v>
      </c>
      <c r="N158" s="17">
        <v>0</v>
      </c>
      <c r="O158" s="21">
        <v>0</v>
      </c>
      <c r="P158" s="17">
        <v>9168</v>
      </c>
      <c r="Q158" s="17">
        <v>9000</v>
      </c>
    </row>
    <row r="159" spans="1:17" ht="12.75">
      <c r="A159" s="13" t="s">
        <v>377</v>
      </c>
      <c r="B159" s="68" t="s">
        <v>102</v>
      </c>
      <c r="G159" s="31">
        <v>2349</v>
      </c>
      <c r="I159" s="31">
        <v>2349</v>
      </c>
      <c r="K159" s="32">
        <v>2220</v>
      </c>
      <c r="L159" s="41">
        <v>2959.92</v>
      </c>
      <c r="M159" s="17">
        <v>3028</v>
      </c>
      <c r="N159" s="17">
        <v>2288</v>
      </c>
      <c r="O159" s="21">
        <f t="shared" si="8"/>
        <v>0.7556142668428005</v>
      </c>
      <c r="P159" s="17">
        <v>2959</v>
      </c>
      <c r="Q159" s="17">
        <v>3000</v>
      </c>
    </row>
    <row r="160" spans="1:17" ht="12.75">
      <c r="A160" s="13" t="s">
        <v>375</v>
      </c>
      <c r="B160" s="68" t="s">
        <v>103</v>
      </c>
      <c r="C160" s="68"/>
      <c r="D160" s="68"/>
      <c r="G160" s="31">
        <v>6867</v>
      </c>
      <c r="H160" s="31">
        <v>0</v>
      </c>
      <c r="I160" s="31">
        <v>5126</v>
      </c>
      <c r="J160" s="49">
        <v>0</v>
      </c>
      <c r="K160" s="32">
        <v>6129</v>
      </c>
      <c r="L160" s="32">
        <v>7000</v>
      </c>
      <c r="M160" s="17">
        <v>5703</v>
      </c>
      <c r="N160" s="17">
        <v>4175</v>
      </c>
      <c r="O160" s="21">
        <f t="shared" si="8"/>
        <v>0.7320708399088199</v>
      </c>
      <c r="P160" s="17">
        <v>6246</v>
      </c>
      <c r="Q160" s="17">
        <v>5000</v>
      </c>
    </row>
    <row r="161" spans="1:17" ht="12.75">
      <c r="A161" s="13" t="s">
        <v>376</v>
      </c>
      <c r="B161" s="68" t="s">
        <v>104</v>
      </c>
      <c r="G161" s="31">
        <v>12935</v>
      </c>
      <c r="I161" s="31">
        <v>10094</v>
      </c>
      <c r="K161" s="32">
        <v>7813</v>
      </c>
      <c r="L161" s="32">
        <v>7500</v>
      </c>
      <c r="M161" s="17">
        <v>15610</v>
      </c>
      <c r="N161" s="17">
        <v>13644</v>
      </c>
      <c r="O161" s="21">
        <f t="shared" si="8"/>
        <v>0.8740550928891736</v>
      </c>
      <c r="P161" s="17">
        <v>6659</v>
      </c>
      <c r="Q161" s="17">
        <v>7000</v>
      </c>
    </row>
    <row r="162" spans="1:17" ht="12.75">
      <c r="A162" s="13" t="s">
        <v>378</v>
      </c>
      <c r="B162" s="68" t="s">
        <v>105</v>
      </c>
      <c r="C162" s="68"/>
      <c r="D162" s="68"/>
      <c r="G162" s="30">
        <v>191</v>
      </c>
      <c r="H162" s="30">
        <v>0</v>
      </c>
      <c r="I162" s="30">
        <v>96</v>
      </c>
      <c r="J162" s="30"/>
      <c r="K162" s="32">
        <v>0</v>
      </c>
      <c r="L162" s="41">
        <v>150</v>
      </c>
      <c r="M162" s="31">
        <v>0</v>
      </c>
      <c r="N162" s="17"/>
      <c r="O162" s="21" t="e">
        <f t="shared" si="8"/>
        <v>#DIV/0!</v>
      </c>
      <c r="P162" s="17">
        <v>417</v>
      </c>
      <c r="Q162" s="17">
        <v>500</v>
      </c>
    </row>
    <row r="163" spans="1:17" ht="12.75">
      <c r="A163" s="13" t="s">
        <v>506</v>
      </c>
      <c r="B163" s="68" t="s">
        <v>106</v>
      </c>
      <c r="C163" s="68"/>
      <c r="D163" s="68"/>
      <c r="F163" s="50"/>
      <c r="G163" s="30">
        <v>0</v>
      </c>
      <c r="H163" s="30"/>
      <c r="I163" s="30">
        <v>0</v>
      </c>
      <c r="J163" s="32"/>
      <c r="K163" s="17">
        <v>0</v>
      </c>
      <c r="L163" s="22">
        <v>2508.75</v>
      </c>
      <c r="M163" s="17">
        <v>2000</v>
      </c>
      <c r="N163" s="17">
        <v>2000</v>
      </c>
      <c r="O163" s="21">
        <f t="shared" si="8"/>
        <v>1</v>
      </c>
      <c r="P163" s="17">
        <v>2040</v>
      </c>
      <c r="Q163" s="17">
        <v>1000</v>
      </c>
    </row>
    <row r="164" spans="1:17" ht="12.75">
      <c r="A164" s="13" t="s">
        <v>396</v>
      </c>
      <c r="B164" s="68" t="s">
        <v>537</v>
      </c>
      <c r="C164" s="68"/>
      <c r="D164" s="68"/>
      <c r="G164" s="30">
        <v>3694</v>
      </c>
      <c r="H164" s="30"/>
      <c r="I164" s="30">
        <v>15621</v>
      </c>
      <c r="J164" s="17"/>
      <c r="K164" s="17">
        <v>7500</v>
      </c>
      <c r="L164" s="17">
        <v>7500</v>
      </c>
      <c r="M164" s="17">
        <v>0</v>
      </c>
      <c r="N164" s="17">
        <v>0</v>
      </c>
      <c r="O164" s="21">
        <v>0</v>
      </c>
      <c r="P164" s="17">
        <v>0</v>
      </c>
      <c r="Q164" s="17"/>
    </row>
    <row r="165" spans="1:17" ht="12.75">
      <c r="A165" s="13" t="s">
        <v>379</v>
      </c>
      <c r="B165" s="68" t="s">
        <v>107</v>
      </c>
      <c r="C165" s="68"/>
      <c r="D165" s="68"/>
      <c r="G165" s="19">
        <v>2200</v>
      </c>
      <c r="H165" s="19"/>
      <c r="I165" s="19">
        <v>2400</v>
      </c>
      <c r="J165" s="19"/>
      <c r="K165" s="19">
        <v>12706</v>
      </c>
      <c r="L165" s="47">
        <v>3175.01</v>
      </c>
      <c r="M165" s="17">
        <v>3543</v>
      </c>
      <c r="N165" s="17">
        <v>3150</v>
      </c>
      <c r="O165" s="21">
        <f t="shared" si="8"/>
        <v>0.8890770533446232</v>
      </c>
      <c r="P165" s="17">
        <v>3585</v>
      </c>
      <c r="Q165" s="17">
        <v>4000</v>
      </c>
    </row>
    <row r="166" spans="1:17" s="24" customFormat="1" ht="13.5" thickBot="1">
      <c r="A166" s="91"/>
      <c r="B166" s="93" t="s">
        <v>108</v>
      </c>
      <c r="C166" s="89"/>
      <c r="D166" s="89"/>
      <c r="E166" s="84"/>
      <c r="F166" s="84"/>
      <c r="G166" s="79">
        <f>SUM(G146:G165)</f>
        <v>128005.596505</v>
      </c>
      <c r="H166" s="79"/>
      <c r="I166" s="79">
        <f>SUM(I146:I165)</f>
        <v>165104.0358</v>
      </c>
      <c r="J166" s="80"/>
      <c r="K166" s="80">
        <f>SUM(K146:K165)</f>
        <v>191622.2845</v>
      </c>
      <c r="L166" s="80">
        <f>SUM(L146:L165)</f>
        <v>173188.70893500003</v>
      </c>
      <c r="M166" s="80">
        <f>SUM(M146:M165)</f>
        <v>159962</v>
      </c>
      <c r="N166" s="80">
        <f>SUM(N146:N165)</f>
        <v>127234.872</v>
      </c>
      <c r="O166" s="82">
        <f t="shared" si="8"/>
        <v>0.7954068591290432</v>
      </c>
      <c r="P166" s="80">
        <f>SUM(P146:P165)</f>
        <v>163034</v>
      </c>
      <c r="Q166" s="80">
        <f>SUM(Q146:Q165)</f>
        <v>118683.98898</v>
      </c>
    </row>
    <row r="167" spans="1:12" ht="12.75">
      <c r="A167" s="23"/>
      <c r="B167" s="68"/>
      <c r="C167" s="68"/>
      <c r="D167" s="68"/>
      <c r="G167" s="19"/>
      <c r="H167" s="19"/>
      <c r="I167" s="19"/>
      <c r="J167" s="17"/>
      <c r="K167" s="17"/>
      <c r="L167" s="17"/>
    </row>
    <row r="168" spans="1:17" ht="12.75">
      <c r="A168" s="13" t="s">
        <v>380</v>
      </c>
      <c r="B168" s="68" t="s">
        <v>109</v>
      </c>
      <c r="C168" s="68"/>
      <c r="D168" s="68"/>
      <c r="G168" s="19">
        <v>36421</v>
      </c>
      <c r="H168" s="19"/>
      <c r="I168" s="19">
        <v>38500</v>
      </c>
      <c r="J168" s="17"/>
      <c r="K168" s="17">
        <v>45261</v>
      </c>
      <c r="L168" s="17">
        <v>41830.78</v>
      </c>
      <c r="M168" s="17">
        <v>46817</v>
      </c>
      <c r="N168" s="17">
        <v>35486</v>
      </c>
      <c r="O168" s="21">
        <f>SUM(N168/M168)</f>
        <v>0.7579725313454514</v>
      </c>
      <c r="P168" s="17">
        <v>45635</v>
      </c>
      <c r="Q168" s="17">
        <v>40000</v>
      </c>
    </row>
    <row r="169" spans="1:17" ht="12.75">
      <c r="A169" s="13" t="s">
        <v>381</v>
      </c>
      <c r="B169" s="68" t="s">
        <v>110</v>
      </c>
      <c r="C169" s="68"/>
      <c r="D169" s="68"/>
      <c r="G169" s="19">
        <v>5375</v>
      </c>
      <c r="H169" s="19"/>
      <c r="I169" s="19">
        <v>5339</v>
      </c>
      <c r="J169" s="17"/>
      <c r="K169" s="17">
        <v>3717</v>
      </c>
      <c r="L169" s="22">
        <v>2394</v>
      </c>
      <c r="M169" s="17">
        <v>5224</v>
      </c>
      <c r="N169" s="17">
        <v>2763</v>
      </c>
      <c r="O169" s="21">
        <f>SUM(N169/M169)</f>
        <v>0.5289050535987749</v>
      </c>
      <c r="P169" s="17">
        <v>2267</v>
      </c>
      <c r="Q169" s="17">
        <v>2000</v>
      </c>
    </row>
    <row r="170" spans="1:17" ht="12.75">
      <c r="A170" s="13" t="s">
        <v>382</v>
      </c>
      <c r="B170" s="68" t="s">
        <v>263</v>
      </c>
      <c r="C170" s="68"/>
      <c r="D170" s="68"/>
      <c r="G170" s="19">
        <v>750</v>
      </c>
      <c r="H170" s="19"/>
      <c r="I170" s="19">
        <v>928</v>
      </c>
      <c r="J170" s="17"/>
      <c r="K170" s="17">
        <v>820</v>
      </c>
      <c r="L170" s="22">
        <v>315</v>
      </c>
      <c r="M170" s="16">
        <v>1472</v>
      </c>
      <c r="N170" s="17">
        <v>660</v>
      </c>
      <c r="O170" s="21">
        <f>SUM(N170/M170)</f>
        <v>0.4483695652173913</v>
      </c>
      <c r="P170" s="16">
        <v>312</v>
      </c>
      <c r="Q170" s="17">
        <v>1500</v>
      </c>
    </row>
    <row r="171" spans="1:17" ht="12.75">
      <c r="A171" s="13" t="s">
        <v>383</v>
      </c>
      <c r="B171" s="68" t="s">
        <v>111</v>
      </c>
      <c r="C171" s="68"/>
      <c r="D171" s="68"/>
      <c r="G171" s="38">
        <v>23263</v>
      </c>
      <c r="H171" s="12"/>
      <c r="I171" s="39">
        <v>10554</v>
      </c>
      <c r="J171" s="12"/>
      <c r="K171" s="39">
        <v>737</v>
      </c>
      <c r="L171" s="51">
        <v>209</v>
      </c>
      <c r="M171" s="16">
        <v>5137</v>
      </c>
      <c r="N171" s="17">
        <v>3755</v>
      </c>
      <c r="O171" s="21">
        <f>SUM(N171/M171)</f>
        <v>0.7309713840763091</v>
      </c>
      <c r="P171" s="16">
        <v>2183</v>
      </c>
      <c r="Q171" s="17">
        <v>2500</v>
      </c>
    </row>
    <row r="172" spans="1:17" s="24" customFormat="1" ht="13.5" thickBot="1">
      <c r="A172" s="91"/>
      <c r="B172" s="93" t="s">
        <v>112</v>
      </c>
      <c r="C172" s="89"/>
      <c r="D172" s="89"/>
      <c r="E172" s="84"/>
      <c r="F172" s="84"/>
      <c r="G172" s="79">
        <f>SUM(G168:G171)</f>
        <v>65809</v>
      </c>
      <c r="H172" s="79"/>
      <c r="I172" s="79">
        <f>SUM(I168:I171)</f>
        <v>55321</v>
      </c>
      <c r="J172" s="80"/>
      <c r="K172" s="80">
        <f>SUM(K168:K171)</f>
        <v>50535</v>
      </c>
      <c r="L172" s="80">
        <f>SUM(L168:L171)</f>
        <v>44748.78</v>
      </c>
      <c r="M172" s="81">
        <f>SUM(M168:M171)</f>
        <v>58650</v>
      </c>
      <c r="N172" s="80">
        <f>SUM(N168:N171)</f>
        <v>42664</v>
      </c>
      <c r="O172" s="82">
        <f>SUM(N172/M172)</f>
        <v>0.7274339300937767</v>
      </c>
      <c r="P172" s="81">
        <f>SUM(P168:P171)</f>
        <v>50397</v>
      </c>
      <c r="Q172" s="80">
        <f>SUM(Q168:Q171)</f>
        <v>46000</v>
      </c>
    </row>
    <row r="173" spans="1:12" ht="12.75">
      <c r="A173" s="175"/>
      <c r="B173" s="68"/>
      <c r="C173" s="68"/>
      <c r="D173" s="68"/>
      <c r="G173" s="19"/>
      <c r="H173" s="19"/>
      <c r="I173" s="19"/>
      <c r="J173" s="17"/>
      <c r="K173" s="17"/>
      <c r="L173" s="17"/>
    </row>
    <row r="174" spans="1:17" ht="12.75">
      <c r="A174" s="13" t="s">
        <v>384</v>
      </c>
      <c r="B174" s="68" t="s">
        <v>113</v>
      </c>
      <c r="C174" s="68"/>
      <c r="D174" s="68"/>
      <c r="G174" s="19">
        <v>25967</v>
      </c>
      <c r="H174" s="19"/>
      <c r="I174" s="19">
        <v>19650</v>
      </c>
      <c r="J174" s="17"/>
      <c r="K174" s="17">
        <v>33666</v>
      </c>
      <c r="L174" s="17">
        <v>31824</v>
      </c>
      <c r="M174" s="16">
        <v>20819</v>
      </c>
      <c r="N174" s="17">
        <v>20193</v>
      </c>
      <c r="O174" s="21">
        <f aca="true" t="shared" si="9" ref="O174:O189">SUM(N174/M174)</f>
        <v>0.9699313127431674</v>
      </c>
      <c r="P174" s="16">
        <v>12393</v>
      </c>
      <c r="Q174" s="17">
        <v>18000</v>
      </c>
    </row>
    <row r="175" spans="1:17" ht="12.75">
      <c r="A175" s="13" t="s">
        <v>385</v>
      </c>
      <c r="B175" s="68" t="s">
        <v>114</v>
      </c>
      <c r="C175" s="68"/>
      <c r="D175" s="68"/>
      <c r="G175" s="19">
        <v>0</v>
      </c>
      <c r="H175" s="19"/>
      <c r="I175" s="19">
        <v>0</v>
      </c>
      <c r="J175" s="17"/>
      <c r="K175" s="17">
        <v>5288</v>
      </c>
      <c r="L175" s="17">
        <v>3772</v>
      </c>
      <c r="M175" s="16">
        <v>4750</v>
      </c>
      <c r="N175" s="17">
        <v>4250</v>
      </c>
      <c r="O175" s="21">
        <f t="shared" si="9"/>
        <v>0.8947368421052632</v>
      </c>
      <c r="P175" s="16">
        <v>5136</v>
      </c>
      <c r="Q175" s="17">
        <v>4500</v>
      </c>
    </row>
    <row r="176" spans="1:17" ht="12.75">
      <c r="A176" s="13" t="s">
        <v>425</v>
      </c>
      <c r="B176" s="68" t="s">
        <v>534</v>
      </c>
      <c r="C176" s="68"/>
      <c r="D176" s="68"/>
      <c r="G176" s="19">
        <v>0</v>
      </c>
      <c r="H176" s="19"/>
      <c r="I176" s="19">
        <v>0</v>
      </c>
      <c r="J176" s="17"/>
      <c r="K176" s="17">
        <v>2002</v>
      </c>
      <c r="L176" s="17">
        <v>0</v>
      </c>
      <c r="M176" s="16">
        <v>127</v>
      </c>
      <c r="N176" s="17">
        <v>128</v>
      </c>
      <c r="O176" s="21">
        <f t="shared" si="9"/>
        <v>1.0078740157480315</v>
      </c>
      <c r="P176" s="16">
        <v>0</v>
      </c>
      <c r="Q176" s="17">
        <v>2000</v>
      </c>
    </row>
    <row r="177" spans="1:17" ht="12.75">
      <c r="A177" s="13" t="s">
        <v>386</v>
      </c>
      <c r="B177" s="68" t="s">
        <v>115</v>
      </c>
      <c r="C177" s="68"/>
      <c r="D177" s="68"/>
      <c r="G177" s="19">
        <v>8147</v>
      </c>
      <c r="H177" s="19"/>
      <c r="I177" s="19">
        <v>3550</v>
      </c>
      <c r="J177" s="17"/>
      <c r="K177" s="17"/>
      <c r="L177" s="17">
        <v>0</v>
      </c>
      <c r="M177" s="16">
        <v>0</v>
      </c>
      <c r="N177" s="17">
        <v>0</v>
      </c>
      <c r="O177" s="21">
        <v>0</v>
      </c>
      <c r="P177" s="16"/>
      <c r="Q177" s="17">
        <v>2000</v>
      </c>
    </row>
    <row r="178" spans="1:17" ht="12.75">
      <c r="A178" s="13" t="s">
        <v>395</v>
      </c>
      <c r="B178" s="68" t="s">
        <v>571</v>
      </c>
      <c r="C178" s="68"/>
      <c r="D178" s="68"/>
      <c r="G178" s="19">
        <v>2000</v>
      </c>
      <c r="H178" s="19"/>
      <c r="I178" s="19">
        <v>5015</v>
      </c>
      <c r="J178" s="17"/>
      <c r="K178" s="17">
        <v>32517</v>
      </c>
      <c r="L178" s="17">
        <v>25000</v>
      </c>
      <c r="M178" s="16">
        <v>23066</v>
      </c>
      <c r="N178" s="17">
        <v>21583</v>
      </c>
      <c r="O178" s="21">
        <f t="shared" si="9"/>
        <v>0.9357062342842278</v>
      </c>
      <c r="P178" s="16">
        <v>6854</v>
      </c>
      <c r="Q178" s="17">
        <v>0</v>
      </c>
    </row>
    <row r="179" spans="1:17" ht="12.75">
      <c r="A179" s="13" t="s">
        <v>387</v>
      </c>
      <c r="B179" s="68" t="s">
        <v>116</v>
      </c>
      <c r="C179" s="68"/>
      <c r="D179" s="68"/>
      <c r="G179" s="19">
        <v>7685</v>
      </c>
      <c r="H179" s="19"/>
      <c r="I179" s="19">
        <v>3687</v>
      </c>
      <c r="J179" s="17"/>
      <c r="K179" s="17">
        <v>51600</v>
      </c>
      <c r="L179" s="17">
        <v>0</v>
      </c>
      <c r="M179" s="16">
        <v>968</v>
      </c>
      <c r="N179" s="17">
        <v>924</v>
      </c>
      <c r="O179" s="21">
        <f t="shared" si="9"/>
        <v>0.9545454545454546</v>
      </c>
      <c r="P179" s="16">
        <v>0</v>
      </c>
      <c r="Q179" s="17">
        <v>0</v>
      </c>
    </row>
    <row r="180" spans="1:17" ht="12.75">
      <c r="A180" s="13" t="s">
        <v>388</v>
      </c>
      <c r="B180" s="68" t="s">
        <v>117</v>
      </c>
      <c r="C180" s="68"/>
      <c r="D180" s="68"/>
      <c r="G180" s="19">
        <v>4783</v>
      </c>
      <c r="H180" s="19"/>
      <c r="I180" s="19">
        <v>0</v>
      </c>
      <c r="J180" s="17"/>
      <c r="K180" s="17">
        <v>3169</v>
      </c>
      <c r="L180" s="17">
        <v>3500</v>
      </c>
      <c r="M180" s="16">
        <v>9215</v>
      </c>
      <c r="N180" s="17">
        <v>8927</v>
      </c>
      <c r="O180" s="21">
        <f t="shared" si="9"/>
        <v>0.9687466087900163</v>
      </c>
      <c r="P180" s="16">
        <v>2636</v>
      </c>
      <c r="Q180" s="17">
        <v>1000</v>
      </c>
    </row>
    <row r="181" spans="1:17" ht="12.75">
      <c r="A181" s="13" t="s">
        <v>425</v>
      </c>
      <c r="B181" s="68" t="s">
        <v>118</v>
      </c>
      <c r="C181" s="68"/>
      <c r="D181" s="68"/>
      <c r="G181" s="19">
        <v>0</v>
      </c>
      <c r="H181" s="19"/>
      <c r="I181" s="19">
        <v>0</v>
      </c>
      <c r="J181" s="17"/>
      <c r="K181" s="17"/>
      <c r="L181" s="17">
        <v>0</v>
      </c>
      <c r="M181" s="16">
        <v>123</v>
      </c>
      <c r="N181" s="17">
        <v>123</v>
      </c>
      <c r="O181" s="21">
        <f t="shared" si="9"/>
        <v>1</v>
      </c>
      <c r="P181" s="16">
        <v>0</v>
      </c>
      <c r="Q181" s="17">
        <v>0</v>
      </c>
    </row>
    <row r="182" spans="1:17" ht="12.75">
      <c r="A182" s="13" t="s">
        <v>389</v>
      </c>
      <c r="B182" s="68" t="s">
        <v>572</v>
      </c>
      <c r="C182" s="68"/>
      <c r="D182" s="68"/>
      <c r="F182" s="46"/>
      <c r="G182" s="19">
        <v>0</v>
      </c>
      <c r="H182" s="19"/>
      <c r="I182" s="19">
        <v>0</v>
      </c>
      <c r="J182" s="17"/>
      <c r="K182" s="17">
        <v>2260</v>
      </c>
      <c r="L182" s="17">
        <v>0</v>
      </c>
      <c r="M182" s="16">
        <v>1171</v>
      </c>
      <c r="N182" s="17">
        <v>436</v>
      </c>
      <c r="O182" s="21">
        <f t="shared" si="9"/>
        <v>0.37233134073441504</v>
      </c>
      <c r="P182" s="16">
        <v>1500</v>
      </c>
      <c r="Q182" s="17">
        <v>1000</v>
      </c>
    </row>
    <row r="183" spans="1:17" ht="12.75">
      <c r="A183" s="13" t="s">
        <v>391</v>
      </c>
      <c r="B183" s="68" t="s">
        <v>390</v>
      </c>
      <c r="C183" s="68"/>
      <c r="D183" s="68"/>
      <c r="F183" s="46"/>
      <c r="G183" s="19">
        <v>0</v>
      </c>
      <c r="H183" s="19"/>
      <c r="I183" s="19">
        <v>0</v>
      </c>
      <c r="J183" s="17"/>
      <c r="K183" s="17">
        <v>7508</v>
      </c>
      <c r="L183" s="17">
        <v>6000</v>
      </c>
      <c r="M183" s="16">
        <v>50</v>
      </c>
      <c r="N183" s="17">
        <v>44</v>
      </c>
      <c r="O183" s="21">
        <v>0</v>
      </c>
      <c r="P183" s="16">
        <v>0</v>
      </c>
      <c r="Q183" s="17">
        <v>0</v>
      </c>
    </row>
    <row r="184" spans="1:17" ht="12.75">
      <c r="A184" s="13" t="s">
        <v>392</v>
      </c>
      <c r="B184" s="68" t="s">
        <v>247</v>
      </c>
      <c r="C184" s="68"/>
      <c r="D184" s="68"/>
      <c r="F184" s="46"/>
      <c r="G184" s="19">
        <v>0</v>
      </c>
      <c r="H184" s="19"/>
      <c r="I184" s="19">
        <v>0</v>
      </c>
      <c r="J184" s="17"/>
      <c r="K184" s="17">
        <v>13147</v>
      </c>
      <c r="L184" s="17">
        <v>10000</v>
      </c>
      <c r="M184" s="16">
        <v>1853</v>
      </c>
      <c r="N184" s="17">
        <v>1853</v>
      </c>
      <c r="O184" s="21">
        <f t="shared" si="9"/>
        <v>1</v>
      </c>
      <c r="P184" s="16">
        <v>0</v>
      </c>
      <c r="Q184" s="17">
        <v>0</v>
      </c>
    </row>
    <row r="185" spans="1:17" ht="12.75">
      <c r="A185" s="13" t="s">
        <v>393</v>
      </c>
      <c r="B185" s="68" t="s">
        <v>248</v>
      </c>
      <c r="C185" s="68"/>
      <c r="D185" s="68"/>
      <c r="F185" s="46"/>
      <c r="G185" s="19">
        <v>8743</v>
      </c>
      <c r="H185" s="19"/>
      <c r="I185" s="19">
        <v>3520</v>
      </c>
      <c r="J185" s="17"/>
      <c r="K185" s="17">
        <v>879</v>
      </c>
      <c r="L185" s="17">
        <v>879</v>
      </c>
      <c r="M185" s="16">
        <v>0</v>
      </c>
      <c r="N185" s="17">
        <v>0</v>
      </c>
      <c r="O185" s="21">
        <v>0</v>
      </c>
      <c r="P185" s="16">
        <v>0</v>
      </c>
      <c r="Q185" s="17">
        <v>0</v>
      </c>
    </row>
    <row r="186" spans="1:17" ht="12.75">
      <c r="A186" s="13" t="s">
        <v>394</v>
      </c>
      <c r="B186" s="68" t="s">
        <v>249</v>
      </c>
      <c r="C186" s="68"/>
      <c r="D186" s="68"/>
      <c r="F186" s="46"/>
      <c r="G186" s="19">
        <v>2717</v>
      </c>
      <c r="H186" s="19"/>
      <c r="I186" s="19">
        <v>10055</v>
      </c>
      <c r="J186" s="17"/>
      <c r="K186" s="17">
        <v>2144</v>
      </c>
      <c r="L186" s="17">
        <v>2144</v>
      </c>
      <c r="M186" s="16">
        <v>0</v>
      </c>
      <c r="N186" s="17">
        <v>0</v>
      </c>
      <c r="O186" s="21">
        <v>0</v>
      </c>
      <c r="P186" s="16">
        <v>0</v>
      </c>
      <c r="Q186" s="17">
        <v>0</v>
      </c>
    </row>
    <row r="187" spans="1:17" ht="12.75">
      <c r="A187" s="13" t="s">
        <v>646</v>
      </c>
      <c r="B187" s="68" t="s">
        <v>645</v>
      </c>
      <c r="C187" s="68"/>
      <c r="D187" s="68"/>
      <c r="F187" s="46"/>
      <c r="G187" s="19"/>
      <c r="H187" s="19"/>
      <c r="I187" s="19">
        <v>0</v>
      </c>
      <c r="J187" s="17"/>
      <c r="K187" s="17">
        <v>0</v>
      </c>
      <c r="L187" s="17"/>
      <c r="M187" s="16">
        <v>6945</v>
      </c>
      <c r="N187" s="17">
        <v>6945</v>
      </c>
      <c r="O187" s="21">
        <v>0</v>
      </c>
      <c r="P187" s="16">
        <v>0</v>
      </c>
      <c r="Q187" s="17">
        <v>4000</v>
      </c>
    </row>
    <row r="188" spans="1:17" ht="12.75">
      <c r="A188" s="13" t="s">
        <v>647</v>
      </c>
      <c r="B188" s="68" t="s">
        <v>648</v>
      </c>
      <c r="C188" s="68"/>
      <c r="D188" s="68"/>
      <c r="F188" s="46"/>
      <c r="G188" s="19"/>
      <c r="H188" s="19"/>
      <c r="I188" s="19">
        <v>0</v>
      </c>
      <c r="J188" s="17"/>
      <c r="K188" s="17">
        <v>0</v>
      </c>
      <c r="L188" s="17"/>
      <c r="M188" s="16">
        <v>0</v>
      </c>
      <c r="N188" s="17"/>
      <c r="O188" s="21"/>
      <c r="P188" s="16">
        <v>0</v>
      </c>
      <c r="Q188" s="17">
        <v>4000</v>
      </c>
    </row>
    <row r="189" spans="1:17" s="24" customFormat="1" ht="13.5" thickBot="1">
      <c r="A189" s="91"/>
      <c r="B189" s="93" t="s">
        <v>119</v>
      </c>
      <c r="C189" s="89"/>
      <c r="D189" s="89"/>
      <c r="E189" s="84"/>
      <c r="F189" s="84"/>
      <c r="G189" s="79">
        <f>SUM(G174:G186)</f>
        <v>60042</v>
      </c>
      <c r="H189" s="79"/>
      <c r="I189" s="79">
        <f>SUM(I174:I188)</f>
        <v>45477</v>
      </c>
      <c r="J189" s="80"/>
      <c r="K189" s="80">
        <f>SUM(K174:K188)</f>
        <v>154180</v>
      </c>
      <c r="L189" s="80">
        <f>SUM(L174:L186)</f>
        <v>83119</v>
      </c>
      <c r="M189" s="81">
        <f>SUM(M174:M188)</f>
        <v>69087</v>
      </c>
      <c r="N189" s="80">
        <f>SUM(N174:N187)</f>
        <v>65406</v>
      </c>
      <c r="O189" s="82">
        <f t="shared" si="9"/>
        <v>0.9467193538581788</v>
      </c>
      <c r="P189" s="81">
        <f>SUM(P174:P188)</f>
        <v>28519</v>
      </c>
      <c r="Q189" s="81">
        <f>SUM(Q174:Q188)</f>
        <v>36500</v>
      </c>
    </row>
    <row r="190" spans="1:12" ht="12.75">
      <c r="A190" s="23"/>
      <c r="B190" s="68"/>
      <c r="C190" s="68"/>
      <c r="D190" s="68"/>
      <c r="G190" s="19"/>
      <c r="H190" s="19"/>
      <c r="I190" s="19"/>
      <c r="J190" s="17"/>
      <c r="K190" s="17"/>
      <c r="L190" s="17"/>
    </row>
    <row r="191" spans="1:17" ht="12.75">
      <c r="A191" s="13" t="s">
        <v>397</v>
      </c>
      <c r="B191" s="68" t="s">
        <v>120</v>
      </c>
      <c r="C191" s="68"/>
      <c r="D191" s="68"/>
      <c r="G191" s="19">
        <v>1785</v>
      </c>
      <c r="H191" s="19"/>
      <c r="I191" s="19">
        <v>2220</v>
      </c>
      <c r="J191" s="19"/>
      <c r="K191" s="19">
        <v>3174</v>
      </c>
      <c r="L191" s="19">
        <v>2355</v>
      </c>
      <c r="M191" s="16">
        <v>3634</v>
      </c>
      <c r="N191" s="17">
        <v>3296</v>
      </c>
      <c r="O191" s="21">
        <f aca="true" t="shared" si="10" ref="O191:O202">SUM(N191/M191)</f>
        <v>0.906989543203082</v>
      </c>
      <c r="P191" s="17">
        <v>6788</v>
      </c>
      <c r="Q191" s="17">
        <v>6500</v>
      </c>
    </row>
    <row r="192" spans="1:17" ht="12.75">
      <c r="A192" s="13" t="s">
        <v>398</v>
      </c>
      <c r="B192" s="68" t="s">
        <v>121</v>
      </c>
      <c r="C192" s="68"/>
      <c r="D192" s="68"/>
      <c r="G192" s="19">
        <v>14755</v>
      </c>
      <c r="H192" s="19"/>
      <c r="I192" s="19">
        <v>17454</v>
      </c>
      <c r="J192" s="17"/>
      <c r="K192" s="17">
        <v>17033</v>
      </c>
      <c r="L192" s="17">
        <v>17271</v>
      </c>
      <c r="M192" s="16">
        <v>16303</v>
      </c>
      <c r="N192" s="17">
        <v>13819</v>
      </c>
      <c r="O192" s="21">
        <f t="shared" si="10"/>
        <v>0.8476354045267742</v>
      </c>
      <c r="P192" s="16">
        <v>14503</v>
      </c>
      <c r="Q192" s="17">
        <v>16000</v>
      </c>
    </row>
    <row r="193" spans="1:17" ht="12.75">
      <c r="A193" s="13" t="s">
        <v>399</v>
      </c>
      <c r="B193" s="68" t="s">
        <v>122</v>
      </c>
      <c r="C193" s="68"/>
      <c r="D193" s="68"/>
      <c r="G193" s="19">
        <v>18462</v>
      </c>
      <c r="H193" s="19"/>
      <c r="I193" s="19">
        <v>16694</v>
      </c>
      <c r="J193" s="17"/>
      <c r="K193" s="17">
        <v>12241</v>
      </c>
      <c r="L193" s="17">
        <v>18615</v>
      </c>
      <c r="M193" s="16">
        <v>12888</v>
      </c>
      <c r="N193" s="17">
        <v>8584</v>
      </c>
      <c r="O193" s="21">
        <f t="shared" si="10"/>
        <v>0.6660459342023588</v>
      </c>
      <c r="P193" s="16">
        <v>10123</v>
      </c>
      <c r="Q193" s="17">
        <v>13000</v>
      </c>
    </row>
    <row r="194" spans="1:17" ht="12.75">
      <c r="A194" s="13" t="s">
        <v>507</v>
      </c>
      <c r="B194" s="68" t="s">
        <v>295</v>
      </c>
      <c r="C194" s="68"/>
      <c r="D194" s="68"/>
      <c r="F194" s="49"/>
      <c r="G194" s="19">
        <v>0</v>
      </c>
      <c r="H194" s="19"/>
      <c r="I194" s="19">
        <v>0</v>
      </c>
      <c r="J194" s="22"/>
      <c r="K194" s="17">
        <v>0</v>
      </c>
      <c r="L194" s="17"/>
      <c r="M194" s="16">
        <v>1438</v>
      </c>
      <c r="N194" s="17">
        <v>1439</v>
      </c>
      <c r="O194" s="21">
        <f t="shared" si="10"/>
        <v>1.0006954102920724</v>
      </c>
      <c r="P194" s="16">
        <v>0</v>
      </c>
      <c r="Q194" s="17">
        <v>0</v>
      </c>
    </row>
    <row r="195" spans="1:17" ht="12.75">
      <c r="A195" s="13" t="s">
        <v>404</v>
      </c>
      <c r="B195" s="68" t="s">
        <v>123</v>
      </c>
      <c r="C195" s="68"/>
      <c r="D195" s="68"/>
      <c r="G195" s="19">
        <v>8180</v>
      </c>
      <c r="H195" s="19"/>
      <c r="I195" s="19">
        <v>8730</v>
      </c>
      <c r="J195" s="17"/>
      <c r="K195" s="17">
        <v>14312</v>
      </c>
      <c r="L195" s="17">
        <v>8000</v>
      </c>
      <c r="M195" s="16">
        <v>15887</v>
      </c>
      <c r="N195" s="17">
        <v>15338</v>
      </c>
      <c r="O195" s="21">
        <f t="shared" si="10"/>
        <v>0.9654434443255492</v>
      </c>
      <c r="P195" s="16">
        <v>13041</v>
      </c>
      <c r="Q195" s="17">
        <v>16000</v>
      </c>
    </row>
    <row r="196" spans="1:17" ht="12.75">
      <c r="A196" s="13" t="s">
        <v>403</v>
      </c>
      <c r="B196" s="68" t="s">
        <v>537</v>
      </c>
      <c r="C196" s="68"/>
      <c r="D196" s="68"/>
      <c r="G196" s="30">
        <v>4582</v>
      </c>
      <c r="H196" s="30"/>
      <c r="I196" s="30">
        <v>305</v>
      </c>
      <c r="J196" s="30"/>
      <c r="K196" s="32">
        <v>500</v>
      </c>
      <c r="L196" s="32">
        <v>500</v>
      </c>
      <c r="M196" s="16">
        <v>0</v>
      </c>
      <c r="N196" s="17">
        <v>0</v>
      </c>
      <c r="O196" s="21">
        <v>0</v>
      </c>
      <c r="P196" s="16">
        <v>0</v>
      </c>
      <c r="Q196" s="17">
        <v>0</v>
      </c>
    </row>
    <row r="197" spans="1:17" ht="12.75">
      <c r="A197" s="13" t="s">
        <v>400</v>
      </c>
      <c r="B197" s="68" t="s">
        <v>124</v>
      </c>
      <c r="C197" s="68"/>
      <c r="D197" s="68"/>
      <c r="G197" s="19">
        <v>9288</v>
      </c>
      <c r="H197" s="19"/>
      <c r="I197" s="19">
        <v>9288</v>
      </c>
      <c r="J197" s="19"/>
      <c r="K197" s="17">
        <v>10076</v>
      </c>
      <c r="L197" s="17">
        <v>11000</v>
      </c>
      <c r="M197" s="16">
        <v>10046</v>
      </c>
      <c r="N197" s="17">
        <v>8498</v>
      </c>
      <c r="O197" s="21">
        <f t="shared" si="10"/>
        <v>0.8459088194306191</v>
      </c>
      <c r="P197" s="16">
        <v>9288</v>
      </c>
      <c r="Q197" s="17">
        <v>10500</v>
      </c>
    </row>
    <row r="198" spans="1:17" ht="12.75">
      <c r="A198" s="13"/>
      <c r="B198" s="68" t="s">
        <v>79</v>
      </c>
      <c r="C198" s="68"/>
      <c r="D198" s="68"/>
      <c r="G198" s="19"/>
      <c r="H198" s="19"/>
      <c r="I198" s="19"/>
      <c r="J198" s="19"/>
      <c r="K198" s="17">
        <v>0</v>
      </c>
      <c r="L198" s="17"/>
      <c r="M198" s="16">
        <v>0</v>
      </c>
      <c r="N198" s="17">
        <v>0</v>
      </c>
      <c r="O198" s="21" t="e">
        <f t="shared" si="10"/>
        <v>#DIV/0!</v>
      </c>
      <c r="P198" s="16">
        <v>0</v>
      </c>
      <c r="Q198" s="17">
        <v>0</v>
      </c>
    </row>
    <row r="199" spans="1:17" ht="12.75">
      <c r="A199" s="13" t="s">
        <v>405</v>
      </c>
      <c r="B199" s="68" t="s">
        <v>125</v>
      </c>
      <c r="C199" s="68"/>
      <c r="D199" s="68"/>
      <c r="G199" s="19">
        <v>1066</v>
      </c>
      <c r="H199" s="19"/>
      <c r="I199" s="19">
        <v>300</v>
      </c>
      <c r="J199" s="17"/>
      <c r="K199" s="17">
        <v>0</v>
      </c>
      <c r="L199" s="17">
        <v>500</v>
      </c>
      <c r="M199" s="16">
        <v>106</v>
      </c>
      <c r="N199" s="17">
        <v>100</v>
      </c>
      <c r="O199" s="21">
        <f t="shared" si="10"/>
        <v>0.9433962264150944</v>
      </c>
      <c r="P199" s="16">
        <v>1000</v>
      </c>
      <c r="Q199" s="17">
        <v>1000</v>
      </c>
    </row>
    <row r="200" spans="1:17" ht="12.75">
      <c r="A200" s="13" t="s">
        <v>401</v>
      </c>
      <c r="B200" s="68" t="s">
        <v>250</v>
      </c>
      <c r="C200" s="68"/>
      <c r="D200" s="68"/>
      <c r="G200" s="19">
        <v>63355</v>
      </c>
      <c r="H200" s="19"/>
      <c r="I200" s="19">
        <v>710</v>
      </c>
      <c r="J200" s="17"/>
      <c r="K200" s="17">
        <v>0</v>
      </c>
      <c r="L200" s="17"/>
      <c r="M200" s="16">
        <v>0</v>
      </c>
      <c r="N200" s="17">
        <v>0</v>
      </c>
      <c r="O200" s="21">
        <v>0</v>
      </c>
      <c r="P200" s="16">
        <v>0</v>
      </c>
      <c r="Q200" s="17">
        <v>0</v>
      </c>
    </row>
    <row r="201" spans="1:17" ht="12.75">
      <c r="A201" s="13" t="s">
        <v>402</v>
      </c>
      <c r="B201" s="68" t="s">
        <v>252</v>
      </c>
      <c r="C201" s="68"/>
      <c r="D201" s="68"/>
      <c r="G201" s="19">
        <v>971</v>
      </c>
      <c r="H201" s="19"/>
      <c r="I201" s="19">
        <v>1575</v>
      </c>
      <c r="J201" s="17"/>
      <c r="K201" s="17">
        <v>2677</v>
      </c>
      <c r="L201" s="17">
        <v>1000</v>
      </c>
      <c r="M201" s="16">
        <v>872</v>
      </c>
      <c r="N201" s="17">
        <v>805</v>
      </c>
      <c r="O201" s="21">
        <f t="shared" si="10"/>
        <v>0.9231651376146789</v>
      </c>
      <c r="P201" s="16">
        <v>996</v>
      </c>
      <c r="Q201" s="17">
        <v>500</v>
      </c>
    </row>
    <row r="202" spans="1:17" s="24" customFormat="1" ht="13.5" thickBot="1">
      <c r="A202" s="91"/>
      <c r="B202" s="93" t="s">
        <v>126</v>
      </c>
      <c r="C202" s="89"/>
      <c r="D202" s="89"/>
      <c r="E202" s="84"/>
      <c r="F202" s="84"/>
      <c r="G202" s="79">
        <f>SUM(G191:G201)</f>
        <v>122444</v>
      </c>
      <c r="H202" s="79"/>
      <c r="I202" s="79">
        <f>SUM(I191:I201)</f>
        <v>57276</v>
      </c>
      <c r="J202" s="80"/>
      <c r="K202" s="80">
        <f>SUM(K191:K201)</f>
        <v>60013</v>
      </c>
      <c r="L202" s="80">
        <f>SUM(L191:L201)</f>
        <v>59241</v>
      </c>
      <c r="M202" s="81">
        <f>SUM(M191:M201)</f>
        <v>61174</v>
      </c>
      <c r="N202" s="80">
        <f>SUM(N191:N201)</f>
        <v>51879</v>
      </c>
      <c r="O202" s="82">
        <f t="shared" si="10"/>
        <v>0.8480563638146925</v>
      </c>
      <c r="P202" s="81">
        <f>SUM(P191:P201)</f>
        <v>55739</v>
      </c>
      <c r="Q202" s="80">
        <f>SUM(Q191:Q201)</f>
        <v>63500</v>
      </c>
    </row>
    <row r="203" spans="1:17" ht="12.75">
      <c r="A203" s="52" t="s">
        <v>406</v>
      </c>
      <c r="B203" s="68" t="s">
        <v>127</v>
      </c>
      <c r="C203" s="68"/>
      <c r="D203" s="68"/>
      <c r="G203" s="19">
        <v>131643</v>
      </c>
      <c r="H203" s="19"/>
      <c r="I203" s="19">
        <v>74160</v>
      </c>
      <c r="J203" s="19"/>
      <c r="K203" s="17">
        <v>74622</v>
      </c>
      <c r="L203" s="22">
        <v>76385</v>
      </c>
      <c r="M203" s="16">
        <v>78523</v>
      </c>
      <c r="N203" s="17">
        <v>60191</v>
      </c>
      <c r="O203" s="21">
        <f aca="true" t="shared" si="11" ref="O203:O241">SUM(N203/M203)</f>
        <v>0.7665397399488048</v>
      </c>
      <c r="P203" s="16">
        <v>82693</v>
      </c>
      <c r="Q203" s="17">
        <v>85272.7</v>
      </c>
    </row>
    <row r="204" spans="1:17" ht="12.75">
      <c r="A204" s="52" t="s">
        <v>407</v>
      </c>
      <c r="B204" s="68" t="s">
        <v>128</v>
      </c>
      <c r="C204" s="68"/>
      <c r="D204" s="68"/>
      <c r="G204" s="19">
        <v>0</v>
      </c>
      <c r="H204" s="19"/>
      <c r="I204" s="19">
        <v>61263</v>
      </c>
      <c r="J204" s="17"/>
      <c r="K204" s="17">
        <v>69723</v>
      </c>
      <c r="L204" s="22">
        <v>69788</v>
      </c>
      <c r="M204" s="16">
        <v>71926</v>
      </c>
      <c r="N204" s="17">
        <v>55232</v>
      </c>
      <c r="O204" s="21">
        <f t="shared" si="11"/>
        <v>0.7679003420181854</v>
      </c>
      <c r="P204" s="16">
        <v>77838</v>
      </c>
      <c r="Q204" s="17">
        <v>76929.24</v>
      </c>
    </row>
    <row r="205" spans="1:17" ht="12.75">
      <c r="A205" s="52"/>
      <c r="B205" s="68" t="s">
        <v>577</v>
      </c>
      <c r="C205" s="68"/>
      <c r="D205" s="68"/>
      <c r="G205" s="19"/>
      <c r="H205" s="19"/>
      <c r="I205" s="19"/>
      <c r="J205" s="17"/>
      <c r="K205" s="17"/>
      <c r="L205" s="22"/>
      <c r="M205" s="16"/>
      <c r="N205" s="17"/>
      <c r="O205" s="21"/>
      <c r="P205" s="16">
        <v>138552</v>
      </c>
      <c r="Q205" s="17">
        <v>148040.83</v>
      </c>
    </row>
    <row r="206" spans="1:17" ht="12.75">
      <c r="A206" s="52" t="s">
        <v>408</v>
      </c>
      <c r="B206" s="68" t="s">
        <v>578</v>
      </c>
      <c r="C206" s="68"/>
      <c r="D206" s="68"/>
      <c r="G206" s="19">
        <v>394116</v>
      </c>
      <c r="H206" s="19"/>
      <c r="I206" s="19">
        <v>391625</v>
      </c>
      <c r="J206" s="17"/>
      <c r="K206" s="17">
        <v>412123</v>
      </c>
      <c r="L206" s="22">
        <v>401114.31</v>
      </c>
      <c r="M206" s="16">
        <v>499828</v>
      </c>
      <c r="N206" s="17">
        <v>427444</v>
      </c>
      <c r="O206" s="21">
        <f t="shared" si="11"/>
        <v>0.8551821826708388</v>
      </c>
      <c r="P206" s="16">
        <v>347674</v>
      </c>
      <c r="Q206" s="17">
        <v>389366.31</v>
      </c>
    </row>
    <row r="207" spans="1:17" ht="12.75">
      <c r="A207" s="52" t="s">
        <v>409</v>
      </c>
      <c r="B207" s="68" t="s">
        <v>129</v>
      </c>
      <c r="C207" s="68"/>
      <c r="D207" s="68"/>
      <c r="G207" s="19">
        <v>0</v>
      </c>
      <c r="H207" s="19"/>
      <c r="I207" s="19">
        <v>0</v>
      </c>
      <c r="J207" s="17"/>
      <c r="K207" s="17">
        <v>58419</v>
      </c>
      <c r="L207" s="22">
        <v>58418.8</v>
      </c>
      <c r="M207" s="16">
        <v>63884.74</v>
      </c>
      <c r="N207" s="17">
        <v>48995</v>
      </c>
      <c r="O207" s="21">
        <f t="shared" si="11"/>
        <v>0.7669280645111807</v>
      </c>
      <c r="P207" s="16">
        <v>70487</v>
      </c>
      <c r="Q207" s="17">
        <v>72429.62</v>
      </c>
    </row>
    <row r="208" spans="1:17" ht="12.75">
      <c r="A208" s="53">
        <v>410.08</v>
      </c>
      <c r="B208" s="68" t="s">
        <v>530</v>
      </c>
      <c r="C208" s="68"/>
      <c r="D208" s="68"/>
      <c r="G208" s="19">
        <v>3100</v>
      </c>
      <c r="H208" s="19"/>
      <c r="I208" s="19">
        <v>3100</v>
      </c>
      <c r="J208" s="17"/>
      <c r="K208" s="17">
        <v>3100</v>
      </c>
      <c r="L208" s="22">
        <v>3100</v>
      </c>
      <c r="M208" s="16">
        <v>3520</v>
      </c>
      <c r="N208" s="17">
        <v>2745</v>
      </c>
      <c r="O208" s="21">
        <f t="shared" si="11"/>
        <v>0.7798295454545454</v>
      </c>
      <c r="P208" s="16">
        <v>3284</v>
      </c>
      <c r="Q208" s="17">
        <v>3600</v>
      </c>
    </row>
    <row r="209" spans="1:17" ht="12.75">
      <c r="A209" s="52" t="s">
        <v>410</v>
      </c>
      <c r="B209" s="68" t="s">
        <v>579</v>
      </c>
      <c r="C209" s="68"/>
      <c r="D209" s="68"/>
      <c r="G209" s="19">
        <v>16965</v>
      </c>
      <c r="H209" s="19"/>
      <c r="I209" s="19">
        <v>24915</v>
      </c>
      <c r="J209" s="17"/>
      <c r="K209" s="17">
        <v>53052</v>
      </c>
      <c r="L209" s="22">
        <v>53530.18</v>
      </c>
      <c r="M209" s="16">
        <v>59337</v>
      </c>
      <c r="N209" s="17">
        <v>46561</v>
      </c>
      <c r="O209" s="21">
        <f t="shared" si="11"/>
        <v>0.7846874631343007</v>
      </c>
      <c r="P209" s="16">
        <v>73741</v>
      </c>
      <c r="Q209" s="17">
        <v>23347.9</v>
      </c>
    </row>
    <row r="210" spans="1:17" ht="12.75">
      <c r="A210" s="54">
        <v>410.091</v>
      </c>
      <c r="B210" s="68" t="s">
        <v>580</v>
      </c>
      <c r="C210" s="68"/>
      <c r="D210" s="68"/>
      <c r="G210" s="19"/>
      <c r="H210" s="19"/>
      <c r="I210" s="19"/>
      <c r="J210" s="17"/>
      <c r="K210" s="17"/>
      <c r="L210" s="22"/>
      <c r="M210" s="16"/>
      <c r="N210" s="17"/>
      <c r="O210" s="21"/>
      <c r="P210" s="16">
        <v>0</v>
      </c>
      <c r="Q210" s="17">
        <v>40794.5</v>
      </c>
    </row>
    <row r="211" spans="1:17" ht="12.75">
      <c r="A211" s="54">
        <v>410.15</v>
      </c>
      <c r="B211" s="68" t="s">
        <v>581</v>
      </c>
      <c r="C211" s="68"/>
      <c r="D211" s="68"/>
      <c r="G211" s="19"/>
      <c r="H211" s="19"/>
      <c r="I211" s="19">
        <v>0</v>
      </c>
      <c r="J211" s="17"/>
      <c r="K211" s="17">
        <v>0</v>
      </c>
      <c r="L211" s="22"/>
      <c r="M211" s="16">
        <v>0</v>
      </c>
      <c r="N211" s="17">
        <v>0</v>
      </c>
      <c r="O211" s="21">
        <v>0</v>
      </c>
      <c r="P211" s="16">
        <v>3792</v>
      </c>
      <c r="Q211" s="17">
        <v>18123</v>
      </c>
    </row>
    <row r="212" spans="1:17" ht="12.75">
      <c r="A212" s="52" t="s">
        <v>411</v>
      </c>
      <c r="B212" s="68" t="s">
        <v>131</v>
      </c>
      <c r="C212" s="68"/>
      <c r="D212" s="68"/>
      <c r="G212" s="19">
        <v>124000</v>
      </c>
      <c r="H212" s="19"/>
      <c r="I212" s="19">
        <v>137000</v>
      </c>
      <c r="J212" s="17"/>
      <c r="K212" s="17">
        <v>45824</v>
      </c>
      <c r="L212" s="41">
        <v>45811.58</v>
      </c>
      <c r="M212" s="16">
        <v>50190</v>
      </c>
      <c r="N212" s="17">
        <v>35137</v>
      </c>
      <c r="O212" s="21">
        <f t="shared" si="11"/>
        <v>0.7000796971508269</v>
      </c>
      <c r="P212" s="16">
        <v>73246</v>
      </c>
      <c r="Q212" s="17">
        <v>57648</v>
      </c>
    </row>
    <row r="213" spans="1:17" ht="12.75">
      <c r="A213" s="53">
        <v>410.17</v>
      </c>
      <c r="B213" s="100" t="s">
        <v>529</v>
      </c>
      <c r="C213" s="68"/>
      <c r="D213" s="68"/>
      <c r="G213" s="19">
        <v>20074</v>
      </c>
      <c r="H213" s="19"/>
      <c r="I213" s="19">
        <v>25042</v>
      </c>
      <c r="J213" s="17"/>
      <c r="K213" s="17">
        <v>6348</v>
      </c>
      <c r="L213" s="47">
        <v>52383.08</v>
      </c>
      <c r="M213" s="16">
        <v>13299</v>
      </c>
      <c r="N213" s="17">
        <v>8161</v>
      </c>
      <c r="O213" s="21">
        <f t="shared" si="11"/>
        <v>0.6136551620422588</v>
      </c>
      <c r="P213" s="16">
        <v>15661</v>
      </c>
      <c r="Q213" s="17">
        <v>27812</v>
      </c>
    </row>
    <row r="214" spans="1:17" ht="12.75">
      <c r="A214" s="52" t="s">
        <v>412</v>
      </c>
      <c r="B214" s="68" t="s">
        <v>132</v>
      </c>
      <c r="C214" s="68"/>
      <c r="D214" s="68"/>
      <c r="G214" s="19">
        <v>3410</v>
      </c>
      <c r="H214" s="19"/>
      <c r="I214" s="19">
        <v>2718</v>
      </c>
      <c r="J214" s="17"/>
      <c r="K214" s="17">
        <v>4122</v>
      </c>
      <c r="L214" s="22">
        <v>4030.52</v>
      </c>
      <c r="M214" s="16">
        <v>5977</v>
      </c>
      <c r="N214" s="17">
        <v>4651</v>
      </c>
      <c r="O214" s="21">
        <f t="shared" si="11"/>
        <v>0.7781495733645641</v>
      </c>
      <c r="P214" s="16">
        <v>5131</v>
      </c>
      <c r="Q214" s="17">
        <v>5061</v>
      </c>
    </row>
    <row r="215" spans="1:17" ht="12.75">
      <c r="A215" s="55">
        <v>410.13</v>
      </c>
      <c r="B215" s="100" t="s">
        <v>509</v>
      </c>
      <c r="C215" s="100"/>
      <c r="D215" s="100"/>
      <c r="G215" s="22">
        <v>13021.21</v>
      </c>
      <c r="H215" s="22"/>
      <c r="I215" s="22">
        <v>13718.15</v>
      </c>
      <c r="J215" s="17"/>
      <c r="K215" s="17">
        <v>25259</v>
      </c>
      <c r="L215" s="22">
        <v>15000</v>
      </c>
      <c r="M215" s="16">
        <v>17824</v>
      </c>
      <c r="N215" s="17">
        <v>12785</v>
      </c>
      <c r="O215" s="21">
        <f t="shared" si="11"/>
        <v>0.7172912926391383</v>
      </c>
      <c r="P215" s="16">
        <v>19670</v>
      </c>
      <c r="Q215" s="17">
        <v>15000</v>
      </c>
    </row>
    <row r="216" spans="1:17" ht="12.75">
      <c r="A216" s="52" t="s">
        <v>413</v>
      </c>
      <c r="B216" s="68" t="s">
        <v>133</v>
      </c>
      <c r="C216" s="68"/>
      <c r="D216" s="68"/>
      <c r="G216" s="19">
        <v>0</v>
      </c>
      <c r="H216" s="19"/>
      <c r="I216" s="19">
        <v>2733</v>
      </c>
      <c r="J216" s="17"/>
      <c r="K216" s="17">
        <v>21441</v>
      </c>
      <c r="L216" s="22">
        <v>7082.19</v>
      </c>
      <c r="M216" s="22">
        <v>28589</v>
      </c>
      <c r="N216" s="17">
        <v>13151</v>
      </c>
      <c r="O216" s="21">
        <f t="shared" si="11"/>
        <v>0.46000209870929376</v>
      </c>
      <c r="P216" s="16">
        <v>22993</v>
      </c>
      <c r="Q216" s="17">
        <v>34744</v>
      </c>
    </row>
    <row r="217" spans="1:17" ht="12.75">
      <c r="A217" s="52" t="s">
        <v>414</v>
      </c>
      <c r="B217" s="68" t="s">
        <v>134</v>
      </c>
      <c r="C217" s="68"/>
      <c r="D217" s="68"/>
      <c r="G217" s="19">
        <v>31000</v>
      </c>
      <c r="H217" s="19"/>
      <c r="I217" s="19">
        <v>23900</v>
      </c>
      <c r="J217" s="17"/>
      <c r="K217" s="17">
        <v>28845</v>
      </c>
      <c r="L217" s="22">
        <v>27953.8</v>
      </c>
      <c r="M217" s="22">
        <v>29996</v>
      </c>
      <c r="N217" s="17">
        <v>22760</v>
      </c>
      <c r="O217" s="21">
        <f t="shared" si="11"/>
        <v>0.7587678357114281</v>
      </c>
      <c r="P217" s="22">
        <v>1255</v>
      </c>
      <c r="Q217" s="17">
        <v>0</v>
      </c>
    </row>
    <row r="218" spans="1:17" ht="12.75">
      <c r="A218" s="52"/>
      <c r="B218" s="68" t="s">
        <v>554</v>
      </c>
      <c r="C218" s="68"/>
      <c r="D218" s="68"/>
      <c r="G218" s="19"/>
      <c r="H218" s="19"/>
      <c r="I218" s="19">
        <v>0</v>
      </c>
      <c r="J218" s="17"/>
      <c r="K218" s="17">
        <v>1300</v>
      </c>
      <c r="L218" s="22"/>
      <c r="M218" s="22">
        <v>1300</v>
      </c>
      <c r="N218" s="17">
        <v>1300</v>
      </c>
      <c r="O218" s="21">
        <v>1</v>
      </c>
      <c r="P218" s="22">
        <v>0</v>
      </c>
      <c r="Q218" s="17">
        <v>0</v>
      </c>
    </row>
    <row r="219" spans="1:17" ht="12.75">
      <c r="A219" s="53">
        <v>410.011</v>
      </c>
      <c r="B219" s="68" t="s">
        <v>523</v>
      </c>
      <c r="C219" s="68"/>
      <c r="D219" s="68"/>
      <c r="G219" s="19">
        <v>4562.5</v>
      </c>
      <c r="H219" s="19"/>
      <c r="I219" s="19">
        <v>875</v>
      </c>
      <c r="J219" s="17"/>
      <c r="K219" s="17">
        <v>1000</v>
      </c>
      <c r="L219" s="22">
        <v>1600</v>
      </c>
      <c r="M219" s="22">
        <v>283</v>
      </c>
      <c r="N219" s="17">
        <v>189</v>
      </c>
      <c r="O219" s="21">
        <f t="shared" si="11"/>
        <v>0.6678445229681979</v>
      </c>
      <c r="P219" s="22">
        <v>8505</v>
      </c>
      <c r="Q219" s="17">
        <v>10500</v>
      </c>
    </row>
    <row r="220" spans="1:17" ht="12.75">
      <c r="A220" s="55">
        <v>410.06</v>
      </c>
      <c r="B220" s="68" t="s">
        <v>135</v>
      </c>
      <c r="C220" s="68"/>
      <c r="D220" s="68"/>
      <c r="G220" s="19">
        <v>8815</v>
      </c>
      <c r="H220" s="19"/>
      <c r="I220" s="19">
        <v>9000</v>
      </c>
      <c r="J220" s="17"/>
      <c r="K220" s="17">
        <v>10142</v>
      </c>
      <c r="L220" s="22">
        <v>9401.63</v>
      </c>
      <c r="M220" s="22">
        <v>10899</v>
      </c>
      <c r="N220" s="17">
        <v>7639</v>
      </c>
      <c r="O220" s="21">
        <f t="shared" si="11"/>
        <v>0.700889989907331</v>
      </c>
      <c r="P220" s="22">
        <v>11172</v>
      </c>
      <c r="Q220" s="17">
        <v>10317</v>
      </c>
    </row>
    <row r="221" spans="1:17" ht="12.75">
      <c r="A221" s="29">
        <v>410.2</v>
      </c>
      <c r="B221" s="68" t="s">
        <v>80</v>
      </c>
      <c r="C221" s="68"/>
      <c r="D221" s="68"/>
      <c r="G221" s="19">
        <v>4560</v>
      </c>
      <c r="H221" s="19"/>
      <c r="I221" s="19">
        <v>4770</v>
      </c>
      <c r="J221" s="17"/>
      <c r="K221" s="17">
        <v>6270</v>
      </c>
      <c r="L221" s="22">
        <v>6270</v>
      </c>
      <c r="M221" s="22">
        <v>6710</v>
      </c>
      <c r="N221" s="17">
        <v>5060</v>
      </c>
      <c r="O221" s="21">
        <f t="shared" si="11"/>
        <v>0.7540983606557377</v>
      </c>
      <c r="P221" s="22">
        <v>7700</v>
      </c>
      <c r="Q221" s="17">
        <v>9240</v>
      </c>
    </row>
    <row r="222" spans="1:17" ht="12.75">
      <c r="A222" s="29">
        <v>410.28</v>
      </c>
      <c r="B222" s="68" t="s">
        <v>297</v>
      </c>
      <c r="C222" s="68"/>
      <c r="D222" s="68"/>
      <c r="G222" s="19">
        <v>600</v>
      </c>
      <c r="H222" s="19"/>
      <c r="I222" s="19">
        <v>600</v>
      </c>
      <c r="J222" s="17"/>
      <c r="K222" s="17">
        <v>600</v>
      </c>
      <c r="L222" s="22">
        <v>600</v>
      </c>
      <c r="M222" s="22">
        <v>600</v>
      </c>
      <c r="N222" s="17">
        <v>450</v>
      </c>
      <c r="O222" s="21">
        <f t="shared" si="11"/>
        <v>0.75</v>
      </c>
      <c r="P222" s="22">
        <v>600</v>
      </c>
      <c r="Q222" s="17">
        <v>600</v>
      </c>
    </row>
    <row r="223" spans="1:17" ht="12.75">
      <c r="A223" s="53">
        <v>410.29</v>
      </c>
      <c r="B223" s="68" t="s">
        <v>136</v>
      </c>
      <c r="C223" s="68"/>
      <c r="D223" s="68"/>
      <c r="G223" s="19">
        <v>6639</v>
      </c>
      <c r="H223" s="19"/>
      <c r="I223" s="19">
        <v>7447</v>
      </c>
      <c r="J223" s="17"/>
      <c r="K223" s="17">
        <v>11607</v>
      </c>
      <c r="L223" s="22">
        <v>12039.98</v>
      </c>
      <c r="M223" s="22">
        <v>15025</v>
      </c>
      <c r="N223" s="17">
        <v>15025</v>
      </c>
      <c r="O223" s="21">
        <f t="shared" si="11"/>
        <v>1</v>
      </c>
      <c r="P223" s="17">
        <v>15979</v>
      </c>
      <c r="Q223" s="17">
        <v>21449</v>
      </c>
    </row>
    <row r="224" spans="1:17" ht="12.75">
      <c r="A224" s="53">
        <v>410.043</v>
      </c>
      <c r="B224" s="68" t="s">
        <v>79</v>
      </c>
      <c r="C224" s="68"/>
      <c r="D224" s="68"/>
      <c r="G224" s="39">
        <v>10417</v>
      </c>
      <c r="H224" s="12"/>
      <c r="I224" s="39">
        <f>SUM(I212+I217+I220)*7.65%</f>
        <v>12997.35</v>
      </c>
      <c r="J224" s="39">
        <f>SUM(J212+J217+J220)*7.65%</f>
        <v>0</v>
      </c>
      <c r="K224" s="39">
        <f>SUM(K208+K212+K213+K217+K219+K220)*7.65%+SUM(K203+K204+K206+K207+K209+K214+K216+K221+K223)*1.45%</f>
        <v>17602.309</v>
      </c>
      <c r="L224" s="39">
        <f>SUM(L208+L212+L213+L217+L219+L220+L222)*7.65%+SUM(L203+L204+L206+L207+L209+L214+L216+L221+L223)*1.45%</f>
        <v>20760.587095000003</v>
      </c>
      <c r="M224" s="39">
        <v>20725</v>
      </c>
      <c r="N224" s="60">
        <f>SUM(N208+N212+N213+N217+N219+N220+N222)*7.65%+SUM(N203+N204+N206+N207+N209+N214+N216+N221+N223)*1.45%</f>
        <v>15703.191499999999</v>
      </c>
      <c r="O224" s="21">
        <f t="shared" si="11"/>
        <v>0.7576931966224366</v>
      </c>
      <c r="P224" s="39">
        <v>22104</v>
      </c>
      <c r="Q224" s="39">
        <v>20327.14</v>
      </c>
    </row>
    <row r="225" spans="1:17" ht="12.75">
      <c r="A225" s="53">
        <v>410.045</v>
      </c>
      <c r="B225" s="101" t="s">
        <v>89</v>
      </c>
      <c r="C225" s="101"/>
      <c r="D225" s="101"/>
      <c r="E225" s="46"/>
      <c r="G225" s="19">
        <v>0</v>
      </c>
      <c r="H225" s="19"/>
      <c r="I225" s="19">
        <v>162000</v>
      </c>
      <c r="J225" s="17"/>
      <c r="K225" s="17">
        <v>205109</v>
      </c>
      <c r="L225" s="22">
        <v>222023.13</v>
      </c>
      <c r="M225" s="22">
        <v>244500</v>
      </c>
      <c r="N225" s="17">
        <v>197553</v>
      </c>
      <c r="O225" s="21">
        <f t="shared" si="11"/>
        <v>0.8079877300613497</v>
      </c>
      <c r="P225" s="22">
        <v>245683</v>
      </c>
      <c r="Q225" s="17">
        <v>256336.99</v>
      </c>
    </row>
    <row r="226" spans="1:17" ht="12.75">
      <c r="A226" s="53">
        <v>410.24</v>
      </c>
      <c r="B226" s="101" t="s">
        <v>524</v>
      </c>
      <c r="C226" s="101"/>
      <c r="D226" s="101"/>
      <c r="E226" s="46"/>
      <c r="G226" s="19">
        <v>1041</v>
      </c>
      <c r="H226" s="19"/>
      <c r="I226" s="19">
        <v>0</v>
      </c>
      <c r="J226" s="17"/>
      <c r="K226" s="17">
        <v>0</v>
      </c>
      <c r="L226" s="22">
        <v>0</v>
      </c>
      <c r="M226" s="22">
        <v>3500</v>
      </c>
      <c r="N226" s="17">
        <v>1000</v>
      </c>
      <c r="O226" s="21">
        <f t="shared" si="11"/>
        <v>0.2857142857142857</v>
      </c>
      <c r="P226" s="22">
        <v>18806</v>
      </c>
      <c r="Q226" s="17">
        <v>2000</v>
      </c>
    </row>
    <row r="227" spans="1:17" ht="12.75">
      <c r="A227" s="53">
        <v>410.12</v>
      </c>
      <c r="B227" s="101" t="s">
        <v>262</v>
      </c>
      <c r="C227" s="101"/>
      <c r="D227" s="101"/>
      <c r="E227" s="46"/>
      <c r="G227" s="19">
        <v>6403</v>
      </c>
      <c r="H227" s="19"/>
      <c r="I227" s="19">
        <v>6800</v>
      </c>
      <c r="J227" s="17"/>
      <c r="K227" s="17">
        <v>6144</v>
      </c>
      <c r="L227" s="22">
        <v>4190.85</v>
      </c>
      <c r="M227" s="22">
        <v>11406</v>
      </c>
      <c r="N227" s="17">
        <v>9916</v>
      </c>
      <c r="O227" s="21">
        <f t="shared" si="11"/>
        <v>0.8693669998246537</v>
      </c>
      <c r="P227" s="22">
        <v>12658</v>
      </c>
      <c r="Q227" s="17">
        <v>13380</v>
      </c>
    </row>
    <row r="228" spans="1:17" ht="12.75">
      <c r="A228" s="53">
        <v>410.26</v>
      </c>
      <c r="B228" s="68" t="s">
        <v>137</v>
      </c>
      <c r="C228" s="68"/>
      <c r="D228" s="68"/>
      <c r="G228" s="19">
        <v>25908</v>
      </c>
      <c r="H228" s="19"/>
      <c r="I228" s="19">
        <v>21000</v>
      </c>
      <c r="J228" s="17"/>
      <c r="K228" s="17">
        <v>25570</v>
      </c>
      <c r="L228" s="22">
        <v>19592.55</v>
      </c>
      <c r="M228" s="22">
        <v>7433</v>
      </c>
      <c r="N228" s="17">
        <v>5565</v>
      </c>
      <c r="O228" s="21">
        <f t="shared" si="11"/>
        <v>0.7486882819857392</v>
      </c>
      <c r="P228" s="22">
        <v>9230</v>
      </c>
      <c r="Q228" s="17">
        <v>9800</v>
      </c>
    </row>
    <row r="229" spans="1:17" ht="12.75">
      <c r="A229" s="53">
        <v>410.27</v>
      </c>
      <c r="B229" s="68" t="s">
        <v>141</v>
      </c>
      <c r="C229" s="68"/>
      <c r="D229" s="68"/>
      <c r="G229" s="19">
        <v>0</v>
      </c>
      <c r="H229" s="19"/>
      <c r="I229" s="19">
        <v>1500</v>
      </c>
      <c r="J229" s="17"/>
      <c r="K229" s="17">
        <v>1475</v>
      </c>
      <c r="L229" s="22">
        <v>394.32</v>
      </c>
      <c r="M229" s="22">
        <v>528</v>
      </c>
      <c r="N229" s="17">
        <v>528</v>
      </c>
      <c r="O229" s="21">
        <f t="shared" si="11"/>
        <v>1</v>
      </c>
      <c r="P229" s="22">
        <v>1294</v>
      </c>
      <c r="Q229" s="17">
        <v>1500</v>
      </c>
    </row>
    <row r="230" spans="1:17" ht="12.75">
      <c r="A230" s="56">
        <v>410.3</v>
      </c>
      <c r="B230" s="68" t="s">
        <v>138</v>
      </c>
      <c r="C230" s="68"/>
      <c r="D230" s="68"/>
      <c r="G230" s="19">
        <v>1408</v>
      </c>
      <c r="H230" s="19"/>
      <c r="I230" s="19">
        <v>1137</v>
      </c>
      <c r="J230" s="17"/>
      <c r="K230" s="17">
        <v>366</v>
      </c>
      <c r="L230" s="22">
        <v>346.52</v>
      </c>
      <c r="M230" s="22">
        <v>548</v>
      </c>
      <c r="N230" s="17">
        <v>214</v>
      </c>
      <c r="O230" s="21">
        <f t="shared" si="11"/>
        <v>0.3905109489051095</v>
      </c>
      <c r="P230" s="22">
        <v>2243</v>
      </c>
      <c r="Q230" s="17">
        <v>3200</v>
      </c>
    </row>
    <row r="231" spans="1:17" ht="12.75">
      <c r="A231" s="53">
        <v>410.31</v>
      </c>
      <c r="B231" s="68" t="s">
        <v>100</v>
      </c>
      <c r="C231" s="68"/>
      <c r="D231" s="68"/>
      <c r="G231" s="19"/>
      <c r="H231" s="19"/>
      <c r="I231" s="19"/>
      <c r="J231" s="17"/>
      <c r="K231" s="17">
        <v>8067</v>
      </c>
      <c r="L231" s="22"/>
      <c r="M231" s="22">
        <v>1005</v>
      </c>
      <c r="N231" s="17">
        <v>536</v>
      </c>
      <c r="O231" s="21">
        <f t="shared" si="11"/>
        <v>0.5333333333333333</v>
      </c>
      <c r="P231" s="22">
        <v>3005</v>
      </c>
      <c r="Q231" s="17">
        <v>4505</v>
      </c>
    </row>
    <row r="232" spans="1:17" ht="12.75">
      <c r="A232" s="53">
        <v>410.033</v>
      </c>
      <c r="B232" s="68" t="s">
        <v>142</v>
      </c>
      <c r="C232" s="68"/>
      <c r="D232" s="68"/>
      <c r="G232" s="19">
        <v>1421</v>
      </c>
      <c r="H232" s="19"/>
      <c r="I232" s="19">
        <v>1700</v>
      </c>
      <c r="J232" s="17"/>
      <c r="K232" s="17">
        <v>1900</v>
      </c>
      <c r="L232" s="22">
        <v>1807.04</v>
      </c>
      <c r="M232" s="22">
        <v>2391</v>
      </c>
      <c r="N232" s="17">
        <v>1999</v>
      </c>
      <c r="O232" s="21">
        <f t="shared" si="11"/>
        <v>0.8360518611459641</v>
      </c>
      <c r="P232" s="22">
        <v>2259</v>
      </c>
      <c r="Q232" s="17">
        <v>2300</v>
      </c>
    </row>
    <row r="233" spans="1:17" ht="12.75">
      <c r="A233" s="53">
        <v>410.032</v>
      </c>
      <c r="B233" s="68" t="s">
        <v>83</v>
      </c>
      <c r="D233" s="68"/>
      <c r="G233" s="19">
        <v>4055</v>
      </c>
      <c r="H233" s="19"/>
      <c r="I233" s="19">
        <v>5858</v>
      </c>
      <c r="J233" s="17"/>
      <c r="K233" s="17">
        <v>6911</v>
      </c>
      <c r="L233" s="22">
        <v>6795.47</v>
      </c>
      <c r="M233" s="22">
        <v>8435</v>
      </c>
      <c r="N233" s="17">
        <v>6415</v>
      </c>
      <c r="O233" s="21">
        <f t="shared" si="11"/>
        <v>0.7605216360403082</v>
      </c>
      <c r="P233" s="22">
        <v>8887</v>
      </c>
      <c r="Q233" s="17">
        <v>10750</v>
      </c>
    </row>
    <row r="234" spans="1:17" ht="12.75">
      <c r="A234" s="53">
        <v>410.34</v>
      </c>
      <c r="B234" s="68" t="s">
        <v>101</v>
      </c>
      <c r="D234" s="68"/>
      <c r="G234" s="19"/>
      <c r="H234" s="19"/>
      <c r="I234" s="19"/>
      <c r="J234" s="17"/>
      <c r="K234" s="17">
        <v>0</v>
      </c>
      <c r="L234" s="22"/>
      <c r="M234" s="22">
        <v>11845</v>
      </c>
      <c r="N234" s="17">
        <v>10000</v>
      </c>
      <c r="O234" s="21">
        <f t="shared" si="11"/>
        <v>0.8442380751371887</v>
      </c>
      <c r="P234" s="22">
        <v>3050</v>
      </c>
      <c r="Q234" s="17">
        <v>3000</v>
      </c>
    </row>
    <row r="235" spans="1:17" ht="12.75">
      <c r="A235" s="56">
        <v>410.5</v>
      </c>
      <c r="B235" s="68" t="s">
        <v>139</v>
      </c>
      <c r="D235" s="68"/>
      <c r="G235" s="19">
        <v>18117</v>
      </c>
      <c r="H235" s="19"/>
      <c r="I235" s="19">
        <v>20178</v>
      </c>
      <c r="J235" s="17"/>
      <c r="K235" s="17">
        <v>19905</v>
      </c>
      <c r="L235" s="22">
        <v>18518.26</v>
      </c>
      <c r="M235" s="22">
        <v>17632</v>
      </c>
      <c r="N235" s="17">
        <v>14426</v>
      </c>
      <c r="O235" s="21">
        <f t="shared" si="11"/>
        <v>0.8181715063520871</v>
      </c>
      <c r="P235" s="22">
        <v>11108</v>
      </c>
      <c r="Q235" s="17">
        <v>16800</v>
      </c>
    </row>
    <row r="236" spans="1:17" ht="12.75">
      <c r="A236" s="53">
        <v>410.55</v>
      </c>
      <c r="B236" s="68" t="s">
        <v>140</v>
      </c>
      <c r="D236" s="68"/>
      <c r="G236" s="19">
        <v>25929</v>
      </c>
      <c r="H236" s="19"/>
      <c r="I236" s="19">
        <v>22661</v>
      </c>
      <c r="J236" s="17"/>
      <c r="K236" s="17">
        <v>40877</v>
      </c>
      <c r="L236" s="22">
        <v>37662.11</v>
      </c>
      <c r="M236" s="22">
        <v>33431</v>
      </c>
      <c r="N236" s="17">
        <v>25009</v>
      </c>
      <c r="O236" s="21">
        <f t="shared" si="11"/>
        <v>0.7480781310759475</v>
      </c>
      <c r="P236" s="22">
        <v>32812</v>
      </c>
      <c r="Q236" s="17">
        <v>42840</v>
      </c>
    </row>
    <row r="237" spans="1:17" ht="12.75">
      <c r="A237" s="53">
        <v>410.35</v>
      </c>
      <c r="B237" s="68" t="s">
        <v>525</v>
      </c>
      <c r="D237" s="68"/>
      <c r="G237" s="19">
        <v>0</v>
      </c>
      <c r="H237" s="19"/>
      <c r="I237" s="19">
        <v>0</v>
      </c>
      <c r="J237" s="17"/>
      <c r="K237" s="17">
        <v>0</v>
      </c>
      <c r="L237" s="22">
        <v>0</v>
      </c>
      <c r="M237" s="22">
        <v>775</v>
      </c>
      <c r="N237" s="17">
        <v>775</v>
      </c>
      <c r="O237" s="21">
        <f t="shared" si="11"/>
        <v>1</v>
      </c>
      <c r="P237" s="22">
        <v>410</v>
      </c>
      <c r="Q237" s="17">
        <v>900</v>
      </c>
    </row>
    <row r="238" spans="1:17" ht="12.75">
      <c r="A238" s="53">
        <v>410.36</v>
      </c>
      <c r="B238" s="68" t="s">
        <v>526</v>
      </c>
      <c r="D238" s="68"/>
      <c r="G238" s="19">
        <v>0</v>
      </c>
      <c r="H238" s="19"/>
      <c r="I238" s="19">
        <v>0</v>
      </c>
      <c r="J238" s="17"/>
      <c r="K238" s="17">
        <v>0</v>
      </c>
      <c r="L238" s="22">
        <v>0</v>
      </c>
      <c r="M238" s="22">
        <v>9726</v>
      </c>
      <c r="N238" s="17">
        <v>7735</v>
      </c>
      <c r="O238" s="21">
        <f t="shared" si="11"/>
        <v>0.7952909726506272</v>
      </c>
      <c r="P238" s="22">
        <v>25952</v>
      </c>
      <c r="Q238" s="17">
        <v>28812</v>
      </c>
    </row>
    <row r="239" spans="1:17" ht="12.75">
      <c r="A239" s="53">
        <v>410.37</v>
      </c>
      <c r="B239" s="68" t="s">
        <v>527</v>
      </c>
      <c r="D239" s="68"/>
      <c r="G239" s="19">
        <v>0</v>
      </c>
      <c r="H239" s="19"/>
      <c r="I239" s="19">
        <v>0</v>
      </c>
      <c r="J239" s="17"/>
      <c r="K239" s="17">
        <v>0</v>
      </c>
      <c r="L239" s="22">
        <v>0</v>
      </c>
      <c r="M239" s="22">
        <v>362</v>
      </c>
      <c r="N239" s="17">
        <v>362.95</v>
      </c>
      <c r="O239" s="21">
        <f t="shared" si="11"/>
        <v>1.002624309392265</v>
      </c>
      <c r="P239" s="22">
        <v>0</v>
      </c>
      <c r="Q239" s="17">
        <v>0</v>
      </c>
    </row>
    <row r="240" spans="1:17" ht="12.75">
      <c r="A240" s="56">
        <v>410.8</v>
      </c>
      <c r="B240" s="68" t="s">
        <v>537</v>
      </c>
      <c r="D240" s="68"/>
      <c r="G240" s="19">
        <v>41133</v>
      </c>
      <c r="H240" s="19"/>
      <c r="I240" s="19">
        <v>13716</v>
      </c>
      <c r="J240" s="17"/>
      <c r="K240" s="17">
        <v>36753</v>
      </c>
      <c r="L240" s="22">
        <v>32931.49</v>
      </c>
      <c r="M240" s="22">
        <v>0</v>
      </c>
      <c r="N240" s="17">
        <v>0</v>
      </c>
      <c r="O240" s="21">
        <v>0</v>
      </c>
      <c r="P240" s="22">
        <v>0</v>
      </c>
      <c r="Q240" s="17">
        <v>6000</v>
      </c>
    </row>
    <row r="241" spans="1:17" s="24" customFormat="1" ht="13.5" thickBot="1">
      <c r="A241" s="91"/>
      <c r="B241" s="93" t="s">
        <v>143</v>
      </c>
      <c r="C241" s="84"/>
      <c r="D241" s="89"/>
      <c r="E241" s="84"/>
      <c r="F241" s="84"/>
      <c r="G241" s="79">
        <f>SUM(G203:G240)</f>
        <v>898337.71</v>
      </c>
      <c r="H241" s="79"/>
      <c r="I241" s="79">
        <f>SUM(I203:I240)</f>
        <v>1052413.5</v>
      </c>
      <c r="J241" s="80"/>
      <c r="K241" s="80">
        <f>SUM(K203:K240)</f>
        <v>1204476.309</v>
      </c>
      <c r="L241" s="80">
        <f>SUM(L203:L240)</f>
        <v>1209531.3970950004</v>
      </c>
      <c r="M241" s="80">
        <f>SUM(M203:M240)</f>
        <v>1331952.74</v>
      </c>
      <c r="N241" s="80">
        <f>SUM(N203:N240)</f>
        <v>1065213.1415</v>
      </c>
      <c r="O241" s="82">
        <f t="shared" si="11"/>
        <v>0.7997379407770878</v>
      </c>
      <c r="P241" s="81">
        <f>SUM(P203:P240)</f>
        <v>1379474</v>
      </c>
      <c r="Q241" s="80">
        <f>SUM(Q203:Q240)</f>
        <v>1472726.23</v>
      </c>
    </row>
    <row r="242" spans="1:14" ht="12.75">
      <c r="A242" s="23"/>
      <c r="B242" s="68"/>
      <c r="D242" s="68"/>
      <c r="G242" s="19"/>
      <c r="H242" s="19"/>
      <c r="I242" s="19"/>
      <c r="J242" s="17"/>
      <c r="K242" s="17"/>
      <c r="L242" s="17"/>
      <c r="M242" s="17"/>
      <c r="N242" s="17"/>
    </row>
    <row r="243" spans="1:17" ht="12.75">
      <c r="A243" s="23" t="s">
        <v>564</v>
      </c>
      <c r="B243" s="68" t="s">
        <v>565</v>
      </c>
      <c r="D243" s="68"/>
      <c r="G243" s="19"/>
      <c r="H243" s="19"/>
      <c r="I243" s="19">
        <v>3500</v>
      </c>
      <c r="J243" s="17"/>
      <c r="K243" s="17">
        <v>3500</v>
      </c>
      <c r="L243" s="17"/>
      <c r="M243" s="17">
        <v>3500</v>
      </c>
      <c r="N243" s="17">
        <v>3500</v>
      </c>
      <c r="O243" s="21">
        <v>1</v>
      </c>
      <c r="P243" s="17">
        <v>3500</v>
      </c>
      <c r="Q243" s="17">
        <v>3500</v>
      </c>
    </row>
    <row r="244" spans="1:17" ht="12.75">
      <c r="A244" s="23"/>
      <c r="B244" s="68" t="s">
        <v>573</v>
      </c>
      <c r="D244" s="68"/>
      <c r="G244" s="19"/>
      <c r="H244" s="19"/>
      <c r="I244" s="19">
        <v>500</v>
      </c>
      <c r="J244" s="17"/>
      <c r="K244" s="17">
        <v>500</v>
      </c>
      <c r="L244" s="17"/>
      <c r="M244" s="17">
        <v>500</v>
      </c>
      <c r="N244" s="17">
        <v>500</v>
      </c>
      <c r="O244" s="21">
        <v>1</v>
      </c>
      <c r="P244" s="17">
        <v>500</v>
      </c>
      <c r="Q244" s="17">
        <v>500</v>
      </c>
    </row>
    <row r="245" spans="1:17" ht="12.75">
      <c r="A245" s="23" t="s">
        <v>649</v>
      </c>
      <c r="B245" s="68" t="s">
        <v>650</v>
      </c>
      <c r="D245" s="68"/>
      <c r="G245" s="19"/>
      <c r="H245" s="19"/>
      <c r="I245" s="19">
        <v>0</v>
      </c>
      <c r="J245" s="17"/>
      <c r="K245" s="17">
        <v>0</v>
      </c>
      <c r="L245" s="17"/>
      <c r="M245" s="17">
        <v>0</v>
      </c>
      <c r="N245" s="17"/>
      <c r="O245" s="21"/>
      <c r="P245" s="17">
        <v>0</v>
      </c>
      <c r="Q245" s="17">
        <v>1000</v>
      </c>
    </row>
    <row r="246" spans="1:17" s="24" customFormat="1" ht="13.5" thickBot="1">
      <c r="A246" s="91"/>
      <c r="B246" s="93" t="s">
        <v>566</v>
      </c>
      <c r="C246" s="84"/>
      <c r="D246" s="89"/>
      <c r="E246" s="84"/>
      <c r="F246" s="84"/>
      <c r="G246" s="79"/>
      <c r="H246" s="79"/>
      <c r="I246" s="79">
        <f>SUM(I243)</f>
        <v>3500</v>
      </c>
      <c r="J246" s="80"/>
      <c r="K246" s="79">
        <f>SUM(K243)</f>
        <v>3500</v>
      </c>
      <c r="L246" s="79">
        <f>SUM(L243)</f>
        <v>0</v>
      </c>
      <c r="M246" s="79">
        <f>SUM(M243)</f>
        <v>3500</v>
      </c>
      <c r="N246" s="79">
        <f>SUM(N243)</f>
        <v>3500</v>
      </c>
      <c r="O246" s="82">
        <v>1</v>
      </c>
      <c r="P246" s="81">
        <f>SUM(P243:P245)</f>
        <v>4000</v>
      </c>
      <c r="Q246" s="80">
        <f>SUM(Q243:Q245)</f>
        <v>5000</v>
      </c>
    </row>
    <row r="247" spans="1:12" ht="12.75">
      <c r="A247" s="23"/>
      <c r="B247" s="68"/>
      <c r="D247" s="48"/>
      <c r="G247" s="30"/>
      <c r="H247" s="30"/>
      <c r="I247" s="30"/>
      <c r="J247" s="32"/>
      <c r="K247" s="32"/>
      <c r="L247" s="32"/>
    </row>
    <row r="248" spans="1:17" ht="12.75">
      <c r="A248" s="13" t="s">
        <v>415</v>
      </c>
      <c r="B248" s="68" t="s">
        <v>144</v>
      </c>
      <c r="C248" s="48"/>
      <c r="D248" s="68"/>
      <c r="G248" s="19">
        <v>34278</v>
      </c>
      <c r="H248" s="19"/>
      <c r="I248" s="19">
        <v>45900</v>
      </c>
      <c r="J248" s="19"/>
      <c r="K248" s="19">
        <v>47277</v>
      </c>
      <c r="L248" s="47">
        <v>47277</v>
      </c>
      <c r="M248" s="47">
        <v>40595</v>
      </c>
      <c r="N248" s="17">
        <v>29297</v>
      </c>
      <c r="O248" s="21">
        <f aca="true" t="shared" si="12" ref="O248:O262">SUM(N248/M248)</f>
        <v>0.7216898632836556</v>
      </c>
      <c r="P248" s="47">
        <v>46280</v>
      </c>
      <c r="Q248" s="17">
        <v>46974.2</v>
      </c>
    </row>
    <row r="249" spans="1:17" ht="12.75">
      <c r="A249" s="13" t="s">
        <v>416</v>
      </c>
      <c r="B249" s="68" t="s">
        <v>80</v>
      </c>
      <c r="C249" s="48"/>
      <c r="D249" s="68"/>
      <c r="G249" s="19">
        <v>0</v>
      </c>
      <c r="H249" s="19"/>
      <c r="I249" s="19">
        <v>0</v>
      </c>
      <c r="J249" s="19"/>
      <c r="K249" s="19">
        <v>0</v>
      </c>
      <c r="L249" s="47">
        <v>0</v>
      </c>
      <c r="M249" s="47">
        <v>0</v>
      </c>
      <c r="N249" s="17">
        <v>0</v>
      </c>
      <c r="O249" s="21">
        <v>0</v>
      </c>
      <c r="P249" s="47">
        <v>0</v>
      </c>
      <c r="Q249" s="17">
        <v>0</v>
      </c>
    </row>
    <row r="250" spans="1:17" ht="12.75">
      <c r="A250" s="13" t="s">
        <v>417</v>
      </c>
      <c r="B250" s="68" t="s">
        <v>82</v>
      </c>
      <c r="C250" s="48"/>
      <c r="D250" s="68"/>
      <c r="G250" s="19">
        <v>1297.8</v>
      </c>
      <c r="H250" s="19"/>
      <c r="I250" s="47">
        <v>1297.8</v>
      </c>
      <c r="J250" s="19"/>
      <c r="K250" s="19">
        <v>1500</v>
      </c>
      <c r="L250" s="47">
        <v>1324.2</v>
      </c>
      <c r="M250" s="47">
        <v>1363.8</v>
      </c>
      <c r="N250" s="17">
        <v>1364</v>
      </c>
      <c r="O250" s="21">
        <f t="shared" si="12"/>
        <v>1.0001466490687785</v>
      </c>
      <c r="P250" s="47">
        <v>1531</v>
      </c>
      <c r="Q250" s="17">
        <v>2225</v>
      </c>
    </row>
    <row r="251" spans="1:17" ht="12.75">
      <c r="A251" s="13" t="s">
        <v>418</v>
      </c>
      <c r="B251" s="68" t="s">
        <v>79</v>
      </c>
      <c r="C251" s="48"/>
      <c r="D251" s="68"/>
      <c r="G251" s="19">
        <f>SUM(G247:G249)*(7.65%)</f>
        <v>2622.267</v>
      </c>
      <c r="H251" s="19"/>
      <c r="I251" s="19">
        <f>SUM(I248)*(7.65%)</f>
        <v>3511.35</v>
      </c>
      <c r="J251" s="17"/>
      <c r="K251" s="19">
        <f>SUM(K248:K249)*7.65%</f>
        <v>3616.6905</v>
      </c>
      <c r="L251" s="19">
        <f>SUM(L248:L249)*7.65%</f>
        <v>3616.6905</v>
      </c>
      <c r="M251" s="57">
        <v>3131</v>
      </c>
      <c r="N251" s="19">
        <f>SUM(N248:N249)*7.65%</f>
        <v>2241.2205</v>
      </c>
      <c r="O251" s="21">
        <f t="shared" si="12"/>
        <v>0.7158161929096135</v>
      </c>
      <c r="P251" s="57">
        <v>3540</v>
      </c>
      <c r="Q251" s="17">
        <f>SUM(Q248:Q250)*7.65%</f>
        <v>3763.7387999999996</v>
      </c>
    </row>
    <row r="252" spans="1:17" ht="12.75">
      <c r="A252" s="13" t="s">
        <v>419</v>
      </c>
      <c r="B252" s="68" t="s">
        <v>81</v>
      </c>
      <c r="C252" s="68"/>
      <c r="D252" s="68"/>
      <c r="G252" s="30">
        <v>1300</v>
      </c>
      <c r="H252" s="30"/>
      <c r="I252" s="30">
        <v>1300</v>
      </c>
      <c r="J252" s="32"/>
      <c r="K252" s="32">
        <v>1300</v>
      </c>
      <c r="L252" s="32">
        <v>1300</v>
      </c>
      <c r="M252" s="41">
        <v>1300</v>
      </c>
      <c r="N252" s="17">
        <v>1300</v>
      </c>
      <c r="O252" s="21">
        <f t="shared" si="12"/>
        <v>1</v>
      </c>
      <c r="P252" s="41">
        <v>1300</v>
      </c>
      <c r="Q252" s="17">
        <v>1300</v>
      </c>
    </row>
    <row r="253" spans="1:17" ht="12.75">
      <c r="A253" s="13" t="s">
        <v>420</v>
      </c>
      <c r="B253" s="68" t="s">
        <v>89</v>
      </c>
      <c r="C253" s="68"/>
      <c r="D253" s="68"/>
      <c r="G253" s="19">
        <v>0</v>
      </c>
      <c r="H253" s="19">
        <f>SUM(H248:H252)</f>
        <v>0</v>
      </c>
      <c r="I253" s="19">
        <v>15000</v>
      </c>
      <c r="J253" s="19">
        <f>SUM(J248:J252)</f>
        <v>0</v>
      </c>
      <c r="K253" s="19">
        <v>19347</v>
      </c>
      <c r="L253" s="31">
        <v>18852</v>
      </c>
      <c r="M253" s="31">
        <v>18385</v>
      </c>
      <c r="N253" s="17">
        <v>13017</v>
      </c>
      <c r="O253" s="21">
        <f t="shared" si="12"/>
        <v>0.7080228447103617</v>
      </c>
      <c r="P253" s="31">
        <v>22842</v>
      </c>
      <c r="Q253" s="17">
        <v>25830</v>
      </c>
    </row>
    <row r="254" spans="1:17" ht="12.75">
      <c r="A254" s="13" t="s">
        <v>421</v>
      </c>
      <c r="B254" s="68" t="s">
        <v>83</v>
      </c>
      <c r="C254" s="68"/>
      <c r="D254" s="68"/>
      <c r="G254" s="19">
        <v>250</v>
      </c>
      <c r="H254" s="19"/>
      <c r="I254" s="19">
        <v>250</v>
      </c>
      <c r="J254" s="17"/>
      <c r="K254" s="17">
        <v>250</v>
      </c>
      <c r="L254" s="17">
        <v>360</v>
      </c>
      <c r="M254" s="17">
        <v>293</v>
      </c>
      <c r="N254" s="17">
        <v>220</v>
      </c>
      <c r="O254" s="21">
        <f t="shared" si="12"/>
        <v>0.7508532423208191</v>
      </c>
      <c r="P254" s="17">
        <v>256</v>
      </c>
      <c r="Q254" s="17">
        <v>360</v>
      </c>
    </row>
    <row r="255" spans="1:17" ht="12.75">
      <c r="A255" s="13" t="s">
        <v>422</v>
      </c>
      <c r="B255" s="68" t="s">
        <v>85</v>
      </c>
      <c r="C255" s="68"/>
      <c r="D255" s="68"/>
      <c r="G255" s="19">
        <v>0</v>
      </c>
      <c r="H255" s="19"/>
      <c r="I255" s="19">
        <v>0</v>
      </c>
      <c r="J255" s="17"/>
      <c r="K255" s="17">
        <v>0</v>
      </c>
      <c r="L255" s="22">
        <v>100</v>
      </c>
      <c r="M255" s="17">
        <v>688</v>
      </c>
      <c r="N255" s="17">
        <v>443</v>
      </c>
      <c r="O255" s="21">
        <f t="shared" si="12"/>
        <v>0.6438953488372093</v>
      </c>
      <c r="P255" s="17">
        <v>837</v>
      </c>
      <c r="Q255" s="17">
        <v>500</v>
      </c>
    </row>
    <row r="256" spans="1:17" ht="12.75">
      <c r="A256" s="13" t="s">
        <v>423</v>
      </c>
      <c r="B256" s="68" t="s">
        <v>145</v>
      </c>
      <c r="C256" s="68"/>
      <c r="D256" s="68"/>
      <c r="G256" s="19">
        <v>16757</v>
      </c>
      <c r="H256" s="19"/>
      <c r="I256" s="19">
        <v>25342</v>
      </c>
      <c r="J256" s="17"/>
      <c r="K256" s="17">
        <v>17656</v>
      </c>
      <c r="L256" s="17">
        <v>17391</v>
      </c>
      <c r="M256" s="17">
        <v>11997</v>
      </c>
      <c r="N256" s="17">
        <v>11909</v>
      </c>
      <c r="O256" s="21">
        <f t="shared" si="12"/>
        <v>0.9926648328748854</v>
      </c>
      <c r="P256" s="17">
        <v>14293</v>
      </c>
      <c r="Q256" s="17">
        <v>15000</v>
      </c>
    </row>
    <row r="257" spans="1:17" ht="12.75">
      <c r="A257" s="13" t="s">
        <v>424</v>
      </c>
      <c r="B257" s="68" t="s">
        <v>146</v>
      </c>
      <c r="C257" s="68"/>
      <c r="D257" s="68"/>
      <c r="G257" s="19">
        <v>41015</v>
      </c>
      <c r="H257" s="19"/>
      <c r="I257" s="19">
        <v>29185</v>
      </c>
      <c r="J257" s="17"/>
      <c r="K257" s="17">
        <v>14575</v>
      </c>
      <c r="L257" s="17">
        <v>10000</v>
      </c>
      <c r="M257" s="17">
        <v>12971</v>
      </c>
      <c r="N257" s="17">
        <v>8776</v>
      </c>
      <c r="O257" s="21">
        <f t="shared" si="12"/>
        <v>0.6765862308226043</v>
      </c>
      <c r="P257" s="17">
        <v>15394</v>
      </c>
      <c r="Q257" s="17">
        <v>14000</v>
      </c>
    </row>
    <row r="258" spans="1:17" ht="12.75">
      <c r="A258" s="13" t="s">
        <v>425</v>
      </c>
      <c r="B258" s="68" t="s">
        <v>38</v>
      </c>
      <c r="C258" s="68"/>
      <c r="D258" s="68"/>
      <c r="G258" s="19">
        <v>0</v>
      </c>
      <c r="H258" s="19"/>
      <c r="I258" s="19">
        <v>0</v>
      </c>
      <c r="J258" s="17"/>
      <c r="K258" s="17">
        <v>160</v>
      </c>
      <c r="L258" s="22">
        <v>380</v>
      </c>
      <c r="M258" s="17">
        <v>696</v>
      </c>
      <c r="N258" s="17">
        <v>528</v>
      </c>
      <c r="O258" s="21">
        <f t="shared" si="12"/>
        <v>0.7586206896551724</v>
      </c>
      <c r="P258" s="17">
        <v>784</v>
      </c>
      <c r="Q258" s="17">
        <v>650</v>
      </c>
    </row>
    <row r="259" spans="1:17" ht="12.75">
      <c r="A259" s="13" t="s">
        <v>426</v>
      </c>
      <c r="B259" s="68" t="s">
        <v>101</v>
      </c>
      <c r="C259" s="68"/>
      <c r="D259" s="68"/>
      <c r="G259" s="19">
        <v>0</v>
      </c>
      <c r="H259" s="19"/>
      <c r="I259" s="19">
        <v>0</v>
      </c>
      <c r="J259" s="17"/>
      <c r="K259" s="17">
        <v>0</v>
      </c>
      <c r="L259" s="22">
        <v>2500</v>
      </c>
      <c r="M259" s="17">
        <v>3250</v>
      </c>
      <c r="N259" s="17">
        <v>1250</v>
      </c>
      <c r="O259" s="21">
        <f t="shared" si="12"/>
        <v>0.38461538461538464</v>
      </c>
      <c r="P259" s="17">
        <v>3219</v>
      </c>
      <c r="Q259" s="17">
        <v>1500</v>
      </c>
    </row>
    <row r="260" spans="1:17" ht="12.75">
      <c r="A260" s="13" t="s">
        <v>427</v>
      </c>
      <c r="B260" s="68" t="s">
        <v>251</v>
      </c>
      <c r="C260" s="68"/>
      <c r="D260" s="68"/>
      <c r="G260" s="19">
        <v>138</v>
      </c>
      <c r="H260" s="19"/>
      <c r="I260" s="19">
        <v>300</v>
      </c>
      <c r="J260" s="17"/>
      <c r="K260" s="17">
        <v>0</v>
      </c>
      <c r="L260" s="22">
        <v>371.95</v>
      </c>
      <c r="M260" s="17">
        <v>1517</v>
      </c>
      <c r="N260" s="17">
        <v>951</v>
      </c>
      <c r="O260" s="21">
        <f t="shared" si="12"/>
        <v>0.6268951878707977</v>
      </c>
      <c r="P260" s="17">
        <v>1053</v>
      </c>
      <c r="Q260" s="17">
        <v>500</v>
      </c>
    </row>
    <row r="261" spans="1:17" ht="12.75">
      <c r="A261" s="13" t="s">
        <v>428</v>
      </c>
      <c r="B261" s="68" t="s">
        <v>76</v>
      </c>
      <c r="C261" s="68"/>
      <c r="D261" s="68"/>
      <c r="G261" s="19">
        <v>0</v>
      </c>
      <c r="H261" s="19"/>
      <c r="I261" s="19">
        <v>0</v>
      </c>
      <c r="J261" s="17"/>
      <c r="K261" s="17">
        <v>0</v>
      </c>
      <c r="L261" s="22">
        <v>85</v>
      </c>
      <c r="M261" s="17">
        <v>0</v>
      </c>
      <c r="N261" s="17">
        <v>0</v>
      </c>
      <c r="O261" s="21" t="e">
        <f t="shared" si="12"/>
        <v>#DIV/0!</v>
      </c>
      <c r="P261" s="17">
        <v>100</v>
      </c>
      <c r="Q261" s="17">
        <v>100</v>
      </c>
    </row>
    <row r="262" spans="1:17" s="24" customFormat="1" ht="13.5" thickBot="1">
      <c r="A262" s="91"/>
      <c r="B262" s="93" t="s">
        <v>147</v>
      </c>
      <c r="C262" s="89"/>
      <c r="D262" s="89"/>
      <c r="E262" s="84"/>
      <c r="F262" s="84"/>
      <c r="G262" s="79">
        <f>SUM(G248:G261)</f>
        <v>97658.06700000001</v>
      </c>
      <c r="H262" s="79"/>
      <c r="I262" s="79">
        <f>SUM(I248:I261)</f>
        <v>122086.15</v>
      </c>
      <c r="J262" s="80"/>
      <c r="K262" s="80">
        <f>SUM(K248:K261)</f>
        <v>105681.6905</v>
      </c>
      <c r="L262" s="80">
        <f>SUM(L248:L261)</f>
        <v>103557.84049999999</v>
      </c>
      <c r="M262" s="81">
        <f>SUM(M248:M261)</f>
        <v>96186.8</v>
      </c>
      <c r="N262" s="80">
        <f>SUM(N248:N261)</f>
        <v>71296.2205</v>
      </c>
      <c r="O262" s="82">
        <f t="shared" si="12"/>
        <v>0.7412266599990851</v>
      </c>
      <c r="P262" s="81">
        <f>SUM(P248:P261)</f>
        <v>111429</v>
      </c>
      <c r="Q262" s="80">
        <f>SUM(Q248:Q261)</f>
        <v>112702.9388</v>
      </c>
    </row>
    <row r="263" spans="1:12" ht="12.75">
      <c r="A263" s="23"/>
      <c r="B263" s="68"/>
      <c r="C263" s="68"/>
      <c r="D263" s="68"/>
      <c r="G263" s="19"/>
      <c r="H263" s="19"/>
      <c r="I263" s="19"/>
      <c r="J263" s="17"/>
      <c r="K263" s="17"/>
      <c r="L263" s="17"/>
    </row>
    <row r="264" spans="1:17" ht="12.75">
      <c r="A264" s="23" t="s">
        <v>429</v>
      </c>
      <c r="B264" s="68" t="s">
        <v>148</v>
      </c>
      <c r="C264" s="68"/>
      <c r="D264" s="68"/>
      <c r="G264" s="19">
        <v>900</v>
      </c>
      <c r="H264" s="19"/>
      <c r="I264" s="19">
        <v>900</v>
      </c>
      <c r="J264" s="17"/>
      <c r="K264" s="17">
        <v>900</v>
      </c>
      <c r="L264" s="17">
        <v>900</v>
      </c>
      <c r="M264" s="16">
        <v>900</v>
      </c>
      <c r="N264" s="17">
        <v>675</v>
      </c>
      <c r="O264" s="21">
        <f aca="true" t="shared" si="13" ref="O264:O270">SUM(N264/M264)</f>
        <v>0.75</v>
      </c>
      <c r="P264" s="16">
        <v>750</v>
      </c>
      <c r="Q264" s="17">
        <v>900</v>
      </c>
    </row>
    <row r="265" spans="1:17" ht="12.75">
      <c r="A265" s="13" t="s">
        <v>430</v>
      </c>
      <c r="B265" s="68" t="s">
        <v>79</v>
      </c>
      <c r="C265" s="68"/>
      <c r="D265" s="68"/>
      <c r="G265" s="19">
        <f>SUM(G264)*(7.65%)</f>
        <v>68.85</v>
      </c>
      <c r="H265" s="19"/>
      <c r="I265" s="19">
        <f>SUM(I264)*(7.65%)</f>
        <v>68.85</v>
      </c>
      <c r="J265" s="17"/>
      <c r="K265" s="19">
        <v>69</v>
      </c>
      <c r="L265" s="19">
        <v>69</v>
      </c>
      <c r="M265" s="19">
        <f>SUM(M264)*7.65%</f>
        <v>68.85</v>
      </c>
      <c r="N265" s="19">
        <f>SUM(N264)*7.65%</f>
        <v>51.637499999999996</v>
      </c>
      <c r="O265" s="21">
        <f t="shared" si="13"/>
        <v>0.75</v>
      </c>
      <c r="P265" s="19">
        <f>SUM(P264)*7.65%</f>
        <v>57.375</v>
      </c>
      <c r="Q265" s="17">
        <f>SUM(Q264)*7.65%</f>
        <v>68.85</v>
      </c>
    </row>
    <row r="266" spans="1:17" ht="12.75">
      <c r="A266" s="13" t="s">
        <v>431</v>
      </c>
      <c r="B266" s="68" t="s">
        <v>149</v>
      </c>
      <c r="C266" s="68"/>
      <c r="D266" s="68"/>
      <c r="G266" s="19">
        <v>0</v>
      </c>
      <c r="H266" s="19"/>
      <c r="I266" s="19">
        <v>0</v>
      </c>
      <c r="J266" s="17"/>
      <c r="K266" s="17">
        <v>0</v>
      </c>
      <c r="L266" s="17">
        <v>0</v>
      </c>
      <c r="M266" s="16">
        <v>0</v>
      </c>
      <c r="N266" s="17">
        <v>0</v>
      </c>
      <c r="O266" s="21">
        <v>0</v>
      </c>
      <c r="P266" s="16">
        <v>0</v>
      </c>
      <c r="Q266" s="17">
        <v>0</v>
      </c>
    </row>
    <row r="267" spans="1:17" ht="12.75">
      <c r="A267" s="13" t="s">
        <v>432</v>
      </c>
      <c r="B267" s="68" t="s">
        <v>150</v>
      </c>
      <c r="C267" s="68"/>
      <c r="D267" s="68"/>
      <c r="G267" s="19">
        <v>0</v>
      </c>
      <c r="H267" s="19"/>
      <c r="I267" s="19">
        <v>0</v>
      </c>
      <c r="J267" s="17"/>
      <c r="K267" s="17">
        <v>0</v>
      </c>
      <c r="L267" s="17">
        <v>0</v>
      </c>
      <c r="M267" s="16">
        <v>0</v>
      </c>
      <c r="N267" s="17">
        <v>0</v>
      </c>
      <c r="O267" s="21">
        <v>0</v>
      </c>
      <c r="P267" s="16">
        <v>0</v>
      </c>
      <c r="Q267" s="17">
        <v>0</v>
      </c>
    </row>
    <row r="268" spans="1:17" ht="12.75">
      <c r="A268" s="36">
        <v>415.33</v>
      </c>
      <c r="B268" s="68" t="s">
        <v>151</v>
      </c>
      <c r="C268" s="68"/>
      <c r="D268" s="68"/>
      <c r="G268" s="19">
        <v>0</v>
      </c>
      <c r="H268" s="19"/>
      <c r="I268" s="19">
        <v>432</v>
      </c>
      <c r="J268" s="17"/>
      <c r="K268" s="17">
        <v>816</v>
      </c>
      <c r="L268" s="17">
        <v>500</v>
      </c>
      <c r="M268" s="17">
        <v>1009</v>
      </c>
      <c r="N268" s="17">
        <v>324</v>
      </c>
      <c r="O268" s="21">
        <f t="shared" si="13"/>
        <v>0.3211100099108028</v>
      </c>
      <c r="P268" s="16">
        <v>432</v>
      </c>
      <c r="Q268" s="17">
        <v>500</v>
      </c>
    </row>
    <row r="269" spans="1:17" ht="12.75">
      <c r="A269" s="13" t="s">
        <v>433</v>
      </c>
      <c r="B269" s="68" t="s">
        <v>537</v>
      </c>
      <c r="C269" s="68"/>
      <c r="D269" s="68"/>
      <c r="G269" s="19">
        <v>0</v>
      </c>
      <c r="H269" s="19"/>
      <c r="I269" s="19">
        <v>500</v>
      </c>
      <c r="J269" s="17"/>
      <c r="K269" s="17">
        <v>500</v>
      </c>
      <c r="L269" s="17">
        <v>500</v>
      </c>
      <c r="M269" s="17">
        <v>0</v>
      </c>
      <c r="N269" s="17">
        <v>0</v>
      </c>
      <c r="O269" s="21">
        <v>0</v>
      </c>
      <c r="P269" s="16">
        <v>0</v>
      </c>
      <c r="Q269" s="17"/>
    </row>
    <row r="270" spans="1:17" s="24" customFormat="1" ht="13.5" thickBot="1">
      <c r="A270" s="91"/>
      <c r="B270" s="93" t="s">
        <v>152</v>
      </c>
      <c r="C270" s="89"/>
      <c r="D270" s="89"/>
      <c r="E270" s="84"/>
      <c r="F270" s="84"/>
      <c r="G270" s="97">
        <f>SUM(G264:G269)</f>
        <v>968.85</v>
      </c>
      <c r="H270" s="98"/>
      <c r="I270" s="97">
        <f>SUM(I264:I269)</f>
        <v>1900.85</v>
      </c>
      <c r="J270" s="98"/>
      <c r="K270" s="97">
        <f>SUM(K264:K269)</f>
        <v>2285</v>
      </c>
      <c r="L270" s="97">
        <f>SUM(L264:L269)</f>
        <v>1969</v>
      </c>
      <c r="M270" s="81">
        <f>SUM(M264:M269)</f>
        <v>1977.85</v>
      </c>
      <c r="N270" s="80">
        <f>SUM(N264:N269)</f>
        <v>1050.6375</v>
      </c>
      <c r="O270" s="82">
        <f t="shared" si="13"/>
        <v>0.5312018100462624</v>
      </c>
      <c r="P270" s="81">
        <f>SUM(P264:P269)</f>
        <v>1239.375</v>
      </c>
      <c r="Q270" s="80">
        <f>SUM(Q264:Q269)</f>
        <v>1468.85</v>
      </c>
    </row>
    <row r="271" spans="1:12" ht="12.75">
      <c r="A271" s="23"/>
      <c r="B271" s="68"/>
      <c r="C271" s="68"/>
      <c r="D271" s="68"/>
      <c r="G271" s="19"/>
      <c r="H271" s="19"/>
      <c r="I271" s="19"/>
      <c r="J271" s="17"/>
      <c r="K271" s="17"/>
      <c r="L271" s="17"/>
    </row>
    <row r="272" spans="1:17" ht="12.75">
      <c r="A272" s="23" t="s">
        <v>241</v>
      </c>
      <c r="B272" s="68" t="s">
        <v>153</v>
      </c>
      <c r="C272" s="68"/>
      <c r="D272" s="68"/>
      <c r="G272" s="19">
        <v>0</v>
      </c>
      <c r="H272" s="19"/>
      <c r="I272" s="19"/>
      <c r="J272" s="17"/>
      <c r="K272" s="17">
        <v>0</v>
      </c>
      <c r="L272" s="17">
        <v>0</v>
      </c>
      <c r="M272" s="17">
        <v>0</v>
      </c>
      <c r="O272" s="21">
        <v>0</v>
      </c>
      <c r="P272" s="16">
        <v>0</v>
      </c>
      <c r="Q272" s="17">
        <v>0</v>
      </c>
    </row>
    <row r="273" spans="1:17" ht="12.75">
      <c r="A273" s="13" t="s">
        <v>434</v>
      </c>
      <c r="B273" s="68" t="s">
        <v>149</v>
      </c>
      <c r="C273" s="68"/>
      <c r="D273" s="68"/>
      <c r="G273" s="19">
        <v>0</v>
      </c>
      <c r="H273" s="19"/>
      <c r="I273" s="19">
        <v>0</v>
      </c>
      <c r="J273" s="17"/>
      <c r="K273" s="17">
        <v>0</v>
      </c>
      <c r="L273" s="17">
        <v>0</v>
      </c>
      <c r="M273" s="17">
        <v>0</v>
      </c>
      <c r="N273" s="49">
        <v>0</v>
      </c>
      <c r="O273" s="21" t="e">
        <f>SUM(N273/M273)</f>
        <v>#DIV/0!</v>
      </c>
      <c r="P273" s="16">
        <v>0</v>
      </c>
      <c r="Q273" s="17">
        <v>0</v>
      </c>
    </row>
    <row r="274" spans="1:17" s="24" customFormat="1" ht="13.5" thickBot="1">
      <c r="A274" s="91"/>
      <c r="B274" s="93" t="s">
        <v>154</v>
      </c>
      <c r="C274" s="89"/>
      <c r="D274" s="89"/>
      <c r="E274" s="84"/>
      <c r="F274" s="84"/>
      <c r="G274" s="79">
        <f>SUM(G272:G273)</f>
        <v>0</v>
      </c>
      <c r="H274" s="79"/>
      <c r="I274" s="79">
        <f>SUM(I273)</f>
        <v>0</v>
      </c>
      <c r="J274" s="80"/>
      <c r="K274" s="80">
        <f>SUM(K272:K273)</f>
        <v>0</v>
      </c>
      <c r="L274" s="80">
        <f>SUM(L272:L273)</f>
        <v>0</v>
      </c>
      <c r="M274" s="81">
        <f>SUM(M272:M273)</f>
        <v>0</v>
      </c>
      <c r="N274" s="80">
        <f>SUM(N272:N273)</f>
        <v>0</v>
      </c>
      <c r="O274" s="82" t="e">
        <f>SUM(N274/M274)</f>
        <v>#DIV/0!</v>
      </c>
      <c r="P274" s="96">
        <f>SUM(P272:P273)</f>
        <v>0</v>
      </c>
      <c r="Q274" s="80">
        <f>SUM(Q272:Q273)</f>
        <v>0</v>
      </c>
    </row>
    <row r="275" spans="1:17" ht="12.75">
      <c r="A275" s="23"/>
      <c r="B275" s="68"/>
      <c r="G275" s="19"/>
      <c r="H275" s="19"/>
      <c r="I275" s="19"/>
      <c r="J275" s="17"/>
      <c r="K275" s="17"/>
      <c r="L275" s="17"/>
      <c r="Q275" s="17"/>
    </row>
    <row r="276" spans="1:17" ht="12.75">
      <c r="A276" s="13" t="s">
        <v>435</v>
      </c>
      <c r="B276" s="68" t="s">
        <v>162</v>
      </c>
      <c r="G276" s="19">
        <v>62949</v>
      </c>
      <c r="H276" s="19"/>
      <c r="I276" s="19">
        <v>64426</v>
      </c>
      <c r="J276" s="17"/>
      <c r="K276" s="17">
        <v>67389</v>
      </c>
      <c r="L276" s="22">
        <v>67165</v>
      </c>
      <c r="M276" s="22">
        <v>69180</v>
      </c>
      <c r="N276" s="17">
        <v>53215</v>
      </c>
      <c r="O276" s="21">
        <f aca="true" t="shared" si="14" ref="O276:O299">SUM(N276/M276)</f>
        <v>0.7692252095981498</v>
      </c>
      <c r="P276" s="16">
        <v>71948</v>
      </c>
      <c r="Q276" s="17">
        <v>73027.22</v>
      </c>
    </row>
    <row r="277" spans="1:17" ht="12.75">
      <c r="A277" s="13" t="s">
        <v>436</v>
      </c>
      <c r="B277" s="68" t="s">
        <v>163</v>
      </c>
      <c r="G277" s="59">
        <v>1047</v>
      </c>
      <c r="H277" s="12"/>
      <c r="I277" s="39">
        <v>120</v>
      </c>
      <c r="J277" s="59"/>
      <c r="K277" s="60">
        <v>0</v>
      </c>
      <c r="L277" s="51">
        <v>192</v>
      </c>
      <c r="M277" s="51">
        <v>47196</v>
      </c>
      <c r="N277" s="17">
        <v>35868</v>
      </c>
      <c r="O277" s="21">
        <f t="shared" si="14"/>
        <v>0.7599796592931605</v>
      </c>
      <c r="P277" s="51">
        <v>52133</v>
      </c>
      <c r="Q277" s="17">
        <v>51397</v>
      </c>
    </row>
    <row r="278" spans="1:17" ht="12.75">
      <c r="A278" s="13" t="s">
        <v>437</v>
      </c>
      <c r="B278" s="101" t="s">
        <v>164</v>
      </c>
      <c r="C278" s="101"/>
      <c r="D278" s="101"/>
      <c r="E278" s="46"/>
      <c r="G278" s="59">
        <v>197326</v>
      </c>
      <c r="H278" s="59"/>
      <c r="I278" s="59">
        <v>212089</v>
      </c>
      <c r="J278" s="60"/>
      <c r="K278" s="60">
        <v>220875</v>
      </c>
      <c r="L278" s="51">
        <v>224429.82</v>
      </c>
      <c r="M278" s="51">
        <v>172705</v>
      </c>
      <c r="N278" s="17">
        <v>133695</v>
      </c>
      <c r="O278" s="21">
        <f t="shared" si="14"/>
        <v>0.7741235053993805</v>
      </c>
      <c r="P278" s="51">
        <v>146297</v>
      </c>
      <c r="Q278" s="17">
        <v>146161</v>
      </c>
    </row>
    <row r="279" spans="1:17" ht="12.75">
      <c r="A279" s="13" t="s">
        <v>438</v>
      </c>
      <c r="B279" s="68" t="s">
        <v>165</v>
      </c>
      <c r="C279" s="68"/>
      <c r="D279" s="68"/>
      <c r="G279" s="19">
        <v>16389</v>
      </c>
      <c r="H279" s="19"/>
      <c r="I279" s="19">
        <v>15148</v>
      </c>
      <c r="J279" s="17"/>
      <c r="K279" s="17">
        <v>16371</v>
      </c>
      <c r="L279" s="22">
        <v>13576.5</v>
      </c>
      <c r="M279" s="22">
        <v>4184</v>
      </c>
      <c r="N279" s="17">
        <v>3824</v>
      </c>
      <c r="O279" s="21">
        <v>0</v>
      </c>
      <c r="P279" s="22">
        <v>2538</v>
      </c>
      <c r="Q279" s="17">
        <v>3500</v>
      </c>
    </row>
    <row r="280" spans="1:17" ht="12.75">
      <c r="A280" s="13" t="s">
        <v>513</v>
      </c>
      <c r="B280" s="68" t="s">
        <v>130</v>
      </c>
      <c r="C280" s="68"/>
      <c r="D280" s="68"/>
      <c r="G280" s="19">
        <v>16346.1</v>
      </c>
      <c r="H280" s="19"/>
      <c r="I280" s="47">
        <v>19212.57</v>
      </c>
      <c r="J280" s="17"/>
      <c r="K280" s="22">
        <v>23407</v>
      </c>
      <c r="L280" s="22">
        <v>19794.25</v>
      </c>
      <c r="M280" s="22">
        <v>17997</v>
      </c>
      <c r="N280" s="17">
        <v>9318</v>
      </c>
      <c r="O280" s="21">
        <f t="shared" si="14"/>
        <v>0.5177529588264711</v>
      </c>
      <c r="P280" s="22">
        <v>16659</v>
      </c>
      <c r="Q280" s="17">
        <v>20000</v>
      </c>
    </row>
    <row r="281" spans="1:17" ht="12.75">
      <c r="A281" s="13" t="s">
        <v>439</v>
      </c>
      <c r="B281" s="68" t="s">
        <v>80</v>
      </c>
      <c r="C281" s="68"/>
      <c r="D281" s="68"/>
      <c r="G281" s="19">
        <v>2900</v>
      </c>
      <c r="H281" s="19"/>
      <c r="I281" s="19">
        <v>1950</v>
      </c>
      <c r="J281" s="17"/>
      <c r="K281" s="17">
        <v>2100</v>
      </c>
      <c r="L281" s="22">
        <v>2100</v>
      </c>
      <c r="M281" s="22">
        <v>1750</v>
      </c>
      <c r="N281" s="17">
        <v>1000</v>
      </c>
      <c r="O281" s="21">
        <f t="shared" si="14"/>
        <v>0.5714285714285714</v>
      </c>
      <c r="P281" s="22">
        <v>2550</v>
      </c>
      <c r="Q281" s="17">
        <v>2700</v>
      </c>
    </row>
    <row r="282" spans="1:17" ht="12.75">
      <c r="A282" s="13" t="s">
        <v>440</v>
      </c>
      <c r="B282" s="68" t="s">
        <v>82</v>
      </c>
      <c r="C282" s="68"/>
      <c r="D282" s="68"/>
      <c r="G282" s="19">
        <v>4893.96</v>
      </c>
      <c r="H282" s="19"/>
      <c r="I282" s="47">
        <v>6208.24</v>
      </c>
      <c r="J282" s="17"/>
      <c r="K282" s="47">
        <v>4980</v>
      </c>
      <c r="L282" s="22">
        <v>4980.16</v>
      </c>
      <c r="M282" s="47">
        <v>5968</v>
      </c>
      <c r="N282" s="17">
        <v>5968</v>
      </c>
      <c r="O282" s="21">
        <f t="shared" si="14"/>
        <v>1</v>
      </c>
      <c r="P282" s="17">
        <v>7147</v>
      </c>
      <c r="Q282" s="17">
        <v>7295</v>
      </c>
    </row>
    <row r="283" spans="1:17" ht="12.75">
      <c r="A283" s="13" t="s">
        <v>441</v>
      </c>
      <c r="B283" s="68" t="s">
        <v>79</v>
      </c>
      <c r="C283" s="68"/>
      <c r="D283" s="68"/>
      <c r="G283" s="19">
        <f>SUM(G276:G282)*(7.65%)</f>
        <v>23091.60609</v>
      </c>
      <c r="H283" s="19"/>
      <c r="I283" s="19">
        <f>SUM(I276:I282)*(7.65%)</f>
        <v>24415.266465</v>
      </c>
      <c r="J283" s="17"/>
      <c r="K283" s="19">
        <f>SUM(K276:K282)*(7.65%)</f>
        <v>25636.833</v>
      </c>
      <c r="L283" s="19">
        <f>SUM(L276:L282)*(7.65%)</f>
        <v>25416.186345</v>
      </c>
      <c r="M283" s="19">
        <v>24447</v>
      </c>
      <c r="N283" s="19">
        <f>SUM(N276:N282)*(7.65%)</f>
        <v>18580.932</v>
      </c>
      <c r="O283" s="21">
        <f t="shared" si="14"/>
        <v>0.76004957663517</v>
      </c>
      <c r="P283" s="19">
        <v>23306</v>
      </c>
      <c r="Q283" s="17">
        <f>SUM(Q276:Q282)*7.65%</f>
        <v>23262.136829999996</v>
      </c>
    </row>
    <row r="284" spans="1:17" ht="12.75">
      <c r="A284" s="13" t="s">
        <v>442</v>
      </c>
      <c r="B284" s="68" t="s">
        <v>81</v>
      </c>
      <c r="C284" s="68"/>
      <c r="D284" s="68"/>
      <c r="G284" s="19">
        <v>7800</v>
      </c>
      <c r="H284" s="19"/>
      <c r="I284" s="19">
        <v>7800</v>
      </c>
      <c r="J284" s="17"/>
      <c r="K284" s="17">
        <v>7800</v>
      </c>
      <c r="L284" s="17">
        <v>7800</v>
      </c>
      <c r="M284" s="17">
        <v>7800</v>
      </c>
      <c r="N284" s="17">
        <v>7800</v>
      </c>
      <c r="O284" s="21">
        <f t="shared" si="14"/>
        <v>1</v>
      </c>
      <c r="P284" s="17">
        <v>6500</v>
      </c>
      <c r="Q284" s="17">
        <v>6500</v>
      </c>
    </row>
    <row r="285" spans="1:17" ht="12.75">
      <c r="A285" s="13" t="s">
        <v>443</v>
      </c>
      <c r="B285" s="68" t="s">
        <v>89</v>
      </c>
      <c r="C285" s="68"/>
      <c r="D285" s="68"/>
      <c r="G285" s="19">
        <v>0</v>
      </c>
      <c r="H285" s="19"/>
      <c r="I285" s="19">
        <v>85000</v>
      </c>
      <c r="J285" s="17"/>
      <c r="K285" s="19">
        <v>105349</v>
      </c>
      <c r="L285" s="47">
        <v>90182.16</v>
      </c>
      <c r="M285" s="22">
        <v>118210</v>
      </c>
      <c r="N285" s="17">
        <v>90166</v>
      </c>
      <c r="O285" s="21">
        <f t="shared" si="14"/>
        <v>0.7627611877167753</v>
      </c>
      <c r="P285" s="17">
        <v>111337</v>
      </c>
      <c r="Q285" s="17">
        <v>128931</v>
      </c>
    </row>
    <row r="286" spans="1:17" ht="12.75">
      <c r="A286" s="13" t="s">
        <v>444</v>
      </c>
      <c r="B286" s="68" t="s">
        <v>264</v>
      </c>
      <c r="C286" s="68"/>
      <c r="D286" s="68"/>
      <c r="G286" s="19">
        <v>250</v>
      </c>
      <c r="H286" s="19"/>
      <c r="I286" s="19">
        <v>250</v>
      </c>
      <c r="J286" s="17"/>
      <c r="K286" s="17">
        <v>250</v>
      </c>
      <c r="L286" s="17">
        <v>360</v>
      </c>
      <c r="M286" s="17">
        <v>588</v>
      </c>
      <c r="N286" s="17">
        <v>440</v>
      </c>
      <c r="O286" s="21">
        <f t="shared" si="14"/>
        <v>0.7482993197278912</v>
      </c>
      <c r="P286" s="17">
        <v>325</v>
      </c>
      <c r="Q286" s="17">
        <v>500</v>
      </c>
    </row>
    <row r="287" spans="1:17" ht="12.75">
      <c r="A287" s="13" t="s">
        <v>651</v>
      </c>
      <c r="B287" s="68" t="s">
        <v>652</v>
      </c>
      <c r="C287" s="68"/>
      <c r="D287" s="68"/>
      <c r="G287" s="19"/>
      <c r="H287" s="19"/>
      <c r="I287" s="19">
        <v>0</v>
      </c>
      <c r="J287" s="17"/>
      <c r="K287" s="17">
        <v>0</v>
      </c>
      <c r="L287" s="17"/>
      <c r="M287" s="17">
        <v>0</v>
      </c>
      <c r="N287" s="17"/>
      <c r="O287" s="21"/>
      <c r="P287" s="17">
        <v>0</v>
      </c>
      <c r="Q287" s="17">
        <v>1500</v>
      </c>
    </row>
    <row r="288" spans="1:17" ht="12.75">
      <c r="A288" s="13" t="s">
        <v>445</v>
      </c>
      <c r="B288" s="68" t="s">
        <v>149</v>
      </c>
      <c r="C288" s="68"/>
      <c r="D288" s="68"/>
      <c r="G288" s="19">
        <v>4486</v>
      </c>
      <c r="H288" s="19"/>
      <c r="I288" s="19">
        <v>4565</v>
      </c>
      <c r="J288" s="17"/>
      <c r="K288" s="17">
        <v>6776</v>
      </c>
      <c r="L288" s="17">
        <v>7618</v>
      </c>
      <c r="M288" s="17">
        <v>6512</v>
      </c>
      <c r="N288" s="17">
        <v>6404</v>
      </c>
      <c r="O288" s="21">
        <f t="shared" si="14"/>
        <v>0.9834152334152334</v>
      </c>
      <c r="P288" s="17">
        <v>4726</v>
      </c>
      <c r="Q288" s="17">
        <v>7000</v>
      </c>
    </row>
    <row r="289" spans="1:17" ht="12.75">
      <c r="A289" s="13" t="s">
        <v>446</v>
      </c>
      <c r="B289" s="68" t="s">
        <v>159</v>
      </c>
      <c r="C289" s="68"/>
      <c r="D289" s="68"/>
      <c r="G289" s="19">
        <v>1247</v>
      </c>
      <c r="H289" s="19"/>
      <c r="I289" s="19">
        <v>1634</v>
      </c>
      <c r="J289" s="17"/>
      <c r="K289" s="17">
        <v>1753</v>
      </c>
      <c r="L289" s="17">
        <v>2150</v>
      </c>
      <c r="M289" s="17">
        <v>1841</v>
      </c>
      <c r="N289" s="17">
        <v>655</v>
      </c>
      <c r="O289" s="21">
        <f t="shared" si="14"/>
        <v>0.35578489951113523</v>
      </c>
      <c r="P289" s="17">
        <v>1535</v>
      </c>
      <c r="Q289" s="17">
        <v>2300</v>
      </c>
    </row>
    <row r="290" spans="1:17" ht="12.75">
      <c r="A290" s="13" t="s">
        <v>447</v>
      </c>
      <c r="B290" s="68" t="s">
        <v>166</v>
      </c>
      <c r="C290" s="68"/>
      <c r="D290" s="68"/>
      <c r="G290" s="19">
        <v>9608</v>
      </c>
      <c r="H290" s="19"/>
      <c r="I290" s="19">
        <v>7908</v>
      </c>
      <c r="J290" s="17"/>
      <c r="K290" s="17">
        <v>43059</v>
      </c>
      <c r="L290" s="17">
        <v>5393</v>
      </c>
      <c r="M290" s="17">
        <v>9554</v>
      </c>
      <c r="N290" s="17">
        <v>9554</v>
      </c>
      <c r="O290" s="21">
        <f t="shared" si="14"/>
        <v>1</v>
      </c>
      <c r="P290" s="17">
        <v>11309</v>
      </c>
      <c r="Q290" s="17">
        <v>10000</v>
      </c>
    </row>
    <row r="291" spans="1:17" ht="12.75">
      <c r="A291" s="13" t="s">
        <v>448</v>
      </c>
      <c r="B291" s="68" t="s">
        <v>167</v>
      </c>
      <c r="C291" s="68"/>
      <c r="D291" s="68"/>
      <c r="G291" s="30">
        <v>200</v>
      </c>
      <c r="H291" s="30"/>
      <c r="I291" s="30">
        <v>200</v>
      </c>
      <c r="J291" s="32"/>
      <c r="K291" s="32">
        <v>0</v>
      </c>
      <c r="L291" s="41">
        <v>250</v>
      </c>
      <c r="M291" s="17">
        <v>0</v>
      </c>
      <c r="N291" s="17">
        <v>0</v>
      </c>
      <c r="O291" s="21" t="e">
        <f t="shared" si="14"/>
        <v>#DIV/0!</v>
      </c>
      <c r="P291" s="17">
        <v>0</v>
      </c>
      <c r="Q291" s="17">
        <v>500</v>
      </c>
    </row>
    <row r="292" spans="1:17" ht="12.75">
      <c r="A292" s="13" t="s">
        <v>449</v>
      </c>
      <c r="B292" s="67" t="s">
        <v>522</v>
      </c>
      <c r="C292" s="68"/>
      <c r="D292" s="68"/>
      <c r="G292" s="19">
        <v>0</v>
      </c>
      <c r="H292" s="19"/>
      <c r="I292" s="19">
        <v>5415</v>
      </c>
      <c r="J292" s="17"/>
      <c r="K292" s="17">
        <v>0</v>
      </c>
      <c r="L292" s="22">
        <v>0</v>
      </c>
      <c r="M292" s="22">
        <v>0</v>
      </c>
      <c r="N292" s="17">
        <v>0</v>
      </c>
      <c r="O292" s="21">
        <v>0</v>
      </c>
      <c r="P292" s="17">
        <v>0</v>
      </c>
      <c r="Q292" s="17">
        <v>0</v>
      </c>
    </row>
    <row r="293" spans="1:17" ht="12.75">
      <c r="A293" s="13" t="s">
        <v>450</v>
      </c>
      <c r="B293" s="68" t="s">
        <v>139</v>
      </c>
      <c r="C293" s="68"/>
      <c r="D293" s="68"/>
      <c r="G293" s="19">
        <v>21722</v>
      </c>
      <c r="H293" s="19"/>
      <c r="I293" s="19">
        <v>16966</v>
      </c>
      <c r="J293" s="19"/>
      <c r="K293" s="19">
        <v>16641</v>
      </c>
      <c r="L293" s="19">
        <v>15320</v>
      </c>
      <c r="M293" s="17">
        <v>18795</v>
      </c>
      <c r="N293" s="17">
        <v>15271</v>
      </c>
      <c r="O293" s="21">
        <f t="shared" si="14"/>
        <v>0.8125033253524874</v>
      </c>
      <c r="P293" s="17">
        <v>13910</v>
      </c>
      <c r="Q293" s="17">
        <v>18000</v>
      </c>
    </row>
    <row r="294" spans="1:17" ht="12.75">
      <c r="A294" s="13" t="s">
        <v>451</v>
      </c>
      <c r="B294" s="68" t="s">
        <v>140</v>
      </c>
      <c r="C294" s="68"/>
      <c r="D294" s="68"/>
      <c r="G294" s="19">
        <v>12001</v>
      </c>
      <c r="H294" s="19"/>
      <c r="I294" s="19">
        <v>14153</v>
      </c>
      <c r="J294" s="19"/>
      <c r="K294" s="19">
        <v>35011</v>
      </c>
      <c r="L294" s="19">
        <v>29473</v>
      </c>
      <c r="M294" s="17">
        <v>13481</v>
      </c>
      <c r="N294" s="17">
        <v>31644</v>
      </c>
      <c r="O294" s="21">
        <f t="shared" si="14"/>
        <v>2.347303612491655</v>
      </c>
      <c r="P294" s="17">
        <v>18981</v>
      </c>
      <c r="Q294" s="17">
        <v>40000</v>
      </c>
    </row>
    <row r="295" spans="1:17" ht="12.75">
      <c r="A295" s="61" t="s">
        <v>511</v>
      </c>
      <c r="B295" s="102" t="s">
        <v>168</v>
      </c>
      <c r="C295" s="102"/>
      <c r="D295" s="102"/>
      <c r="E295" s="46"/>
      <c r="F295" s="46"/>
      <c r="G295" s="22">
        <v>89038</v>
      </c>
      <c r="H295" s="22"/>
      <c r="I295" s="22">
        <v>89038</v>
      </c>
      <c r="J295" s="22"/>
      <c r="K295" s="22">
        <v>92085</v>
      </c>
      <c r="L295" s="22">
        <v>91397</v>
      </c>
      <c r="M295" s="22">
        <v>84620</v>
      </c>
      <c r="N295" s="17">
        <v>64000</v>
      </c>
      <c r="O295" s="21">
        <f t="shared" si="14"/>
        <v>0.7563223824155046</v>
      </c>
      <c r="P295" s="17">
        <v>88498</v>
      </c>
      <c r="Q295" s="17">
        <v>88000</v>
      </c>
    </row>
    <row r="296" spans="1:17" ht="12.75">
      <c r="A296" s="61" t="s">
        <v>516</v>
      </c>
      <c r="B296" s="102" t="s">
        <v>169</v>
      </c>
      <c r="C296" s="102"/>
      <c r="D296" s="46"/>
      <c r="E296" s="46"/>
      <c r="F296" s="22"/>
      <c r="G296" s="22">
        <v>3157</v>
      </c>
      <c r="H296" s="22"/>
      <c r="I296" s="22">
        <v>3162</v>
      </c>
      <c r="J296" s="22"/>
      <c r="K296" s="22">
        <v>11838</v>
      </c>
      <c r="L296" s="22">
        <v>6000</v>
      </c>
      <c r="M296" s="22">
        <v>4642</v>
      </c>
      <c r="N296" s="17">
        <v>4642</v>
      </c>
      <c r="O296" s="21">
        <f t="shared" si="14"/>
        <v>1</v>
      </c>
      <c r="P296" s="17">
        <v>5082</v>
      </c>
      <c r="Q296" s="17">
        <v>6000</v>
      </c>
    </row>
    <row r="297" spans="1:17" ht="12.75">
      <c r="A297" s="61" t="s">
        <v>517</v>
      </c>
      <c r="B297" s="102" t="s">
        <v>172</v>
      </c>
      <c r="C297" s="102"/>
      <c r="D297" s="46"/>
      <c r="E297" s="46"/>
      <c r="F297" s="22"/>
      <c r="G297" s="22">
        <v>0</v>
      </c>
      <c r="H297" s="22"/>
      <c r="I297" s="22">
        <v>0</v>
      </c>
      <c r="J297" s="22"/>
      <c r="K297" s="22">
        <v>0</v>
      </c>
      <c r="L297" s="22">
        <v>0</v>
      </c>
      <c r="M297" s="22">
        <v>500</v>
      </c>
      <c r="N297" s="17">
        <v>500</v>
      </c>
      <c r="O297" s="21">
        <v>0</v>
      </c>
      <c r="P297" s="17">
        <v>3876</v>
      </c>
      <c r="Q297" s="17">
        <v>5000</v>
      </c>
    </row>
    <row r="298" spans="1:17" ht="12.75">
      <c r="A298" s="13" t="s">
        <v>452</v>
      </c>
      <c r="B298" s="68" t="s">
        <v>537</v>
      </c>
      <c r="C298" s="68"/>
      <c r="D298" s="68"/>
      <c r="G298" s="19">
        <v>0</v>
      </c>
      <c r="H298" s="19"/>
      <c r="I298" s="19">
        <v>79995</v>
      </c>
      <c r="J298" s="19"/>
      <c r="K298" s="19">
        <v>71250</v>
      </c>
      <c r="L298" s="19">
        <v>71250</v>
      </c>
      <c r="M298" s="22">
        <v>0</v>
      </c>
      <c r="N298" s="17">
        <v>0</v>
      </c>
      <c r="O298" s="21">
        <v>0</v>
      </c>
      <c r="P298" s="17">
        <v>0</v>
      </c>
      <c r="Q298" s="17">
        <v>0</v>
      </c>
    </row>
    <row r="299" spans="1:17" s="24" customFormat="1" ht="13.5" thickBot="1">
      <c r="A299" s="91"/>
      <c r="B299" s="93" t="s">
        <v>170</v>
      </c>
      <c r="C299" s="89"/>
      <c r="D299" s="89"/>
      <c r="E299" s="84"/>
      <c r="F299" s="84"/>
      <c r="G299" s="79">
        <f>SUM(G276:G298)</f>
        <v>474451.66609</v>
      </c>
      <c r="H299" s="79"/>
      <c r="I299" s="79">
        <f>SUM(I276:I298)</f>
        <v>659655.0764649999</v>
      </c>
      <c r="J299" s="79"/>
      <c r="K299" s="79">
        <f>SUM(K276:K298)</f>
        <v>752570.833</v>
      </c>
      <c r="L299" s="79">
        <f>SUM(L276:L298)</f>
        <v>684847.076345</v>
      </c>
      <c r="M299" s="81">
        <f>SUM(M276:M298)</f>
        <v>609970</v>
      </c>
      <c r="N299" s="80">
        <f>SUM(N276:N298)</f>
        <v>492544.93200000003</v>
      </c>
      <c r="O299" s="82">
        <f t="shared" si="14"/>
        <v>0.8074904208403693</v>
      </c>
      <c r="P299" s="80">
        <f>SUM(P276:P298)</f>
        <v>588657</v>
      </c>
      <c r="Q299" s="80">
        <f>SUM(Q276:Q298)</f>
        <v>641573.35683</v>
      </c>
    </row>
    <row r="300" spans="1:17" ht="12.75">
      <c r="A300" s="23"/>
      <c r="B300" s="68"/>
      <c r="C300" s="68"/>
      <c r="D300" s="68"/>
      <c r="G300" s="30"/>
      <c r="H300" s="30"/>
      <c r="I300" s="30"/>
      <c r="J300" s="32"/>
      <c r="K300" s="32"/>
      <c r="L300" s="32"/>
      <c r="Q300" s="17"/>
    </row>
    <row r="301" spans="1:17" ht="12.75">
      <c r="A301" s="13" t="s">
        <v>453</v>
      </c>
      <c r="B301" s="68" t="s">
        <v>174</v>
      </c>
      <c r="C301" s="68"/>
      <c r="D301" s="68"/>
      <c r="G301" s="30">
        <v>86310</v>
      </c>
      <c r="H301" s="30"/>
      <c r="I301" s="30">
        <v>85404</v>
      </c>
      <c r="J301" s="30"/>
      <c r="K301" s="32">
        <v>91254</v>
      </c>
      <c r="L301" s="41">
        <v>91620.8</v>
      </c>
      <c r="M301" s="31">
        <v>88577</v>
      </c>
      <c r="N301" s="17">
        <v>66661</v>
      </c>
      <c r="O301" s="21">
        <f aca="true" t="shared" si="15" ref="O301:O320">SUM(N301/M301)</f>
        <v>0.7525768540366009</v>
      </c>
      <c r="P301" s="17">
        <v>99493</v>
      </c>
      <c r="Q301" s="17">
        <v>99590</v>
      </c>
    </row>
    <row r="302" spans="1:17" ht="12.75">
      <c r="A302" s="13" t="s">
        <v>515</v>
      </c>
      <c r="B302" s="68" t="s">
        <v>156</v>
      </c>
      <c r="C302" s="68"/>
      <c r="D302" s="68"/>
      <c r="G302" s="19">
        <v>10305</v>
      </c>
      <c r="H302" s="19"/>
      <c r="I302" s="19">
        <v>9080</v>
      </c>
      <c r="J302" s="17"/>
      <c r="K302" s="17">
        <v>11216</v>
      </c>
      <c r="L302" s="22">
        <v>9321.45</v>
      </c>
      <c r="M302" s="22">
        <v>13043</v>
      </c>
      <c r="N302" s="17">
        <v>12052</v>
      </c>
      <c r="O302" s="21">
        <f t="shared" si="15"/>
        <v>0.9240205474200721</v>
      </c>
      <c r="P302" s="22">
        <v>8205</v>
      </c>
      <c r="Q302" s="17">
        <v>12430</v>
      </c>
    </row>
    <row r="303" spans="1:17" ht="12.75">
      <c r="A303" s="13" t="s">
        <v>454</v>
      </c>
      <c r="B303" s="68" t="s">
        <v>130</v>
      </c>
      <c r="C303" s="68"/>
      <c r="D303" s="68"/>
      <c r="G303" s="19">
        <v>4564.65</v>
      </c>
      <c r="H303" s="19"/>
      <c r="I303" s="47">
        <v>12904.92</v>
      </c>
      <c r="J303" s="17"/>
      <c r="K303" s="17">
        <v>4357</v>
      </c>
      <c r="L303" s="22">
        <v>3604.76</v>
      </c>
      <c r="M303" s="22">
        <v>2398</v>
      </c>
      <c r="N303" s="17">
        <v>1885</v>
      </c>
      <c r="O303" s="21">
        <f t="shared" si="15"/>
        <v>0.7860717264386989</v>
      </c>
      <c r="P303" s="22">
        <v>5407</v>
      </c>
      <c r="Q303" s="17">
        <v>3000</v>
      </c>
    </row>
    <row r="304" spans="1:17" ht="12.75">
      <c r="A304" s="13" t="s">
        <v>455</v>
      </c>
      <c r="B304" s="68" t="s">
        <v>80</v>
      </c>
      <c r="C304" s="68"/>
      <c r="D304" s="68"/>
      <c r="G304" s="19">
        <v>800</v>
      </c>
      <c r="H304" s="19"/>
      <c r="I304" s="19">
        <v>850</v>
      </c>
      <c r="J304" s="17"/>
      <c r="K304" s="17">
        <v>1000</v>
      </c>
      <c r="L304" s="22">
        <v>1000</v>
      </c>
      <c r="M304" s="22">
        <v>1550</v>
      </c>
      <c r="N304" s="17">
        <v>1550</v>
      </c>
      <c r="O304" s="21">
        <f t="shared" si="15"/>
        <v>1</v>
      </c>
      <c r="P304" s="22">
        <v>1200</v>
      </c>
      <c r="Q304" s="17">
        <v>1300</v>
      </c>
    </row>
    <row r="305" spans="1:17" ht="12.75">
      <c r="A305" s="13" t="s">
        <v>456</v>
      </c>
      <c r="B305" s="68" t="s">
        <v>82</v>
      </c>
      <c r="C305" s="68"/>
      <c r="D305" s="68"/>
      <c r="G305" s="19">
        <v>1524.36</v>
      </c>
      <c r="H305" s="19"/>
      <c r="I305" s="47">
        <v>1519.92</v>
      </c>
      <c r="J305" s="17"/>
      <c r="K305" s="17">
        <v>494</v>
      </c>
      <c r="L305" s="22">
        <v>494.16</v>
      </c>
      <c r="M305" s="22">
        <v>2009</v>
      </c>
      <c r="N305" s="17">
        <v>2009</v>
      </c>
      <c r="O305" s="21">
        <f t="shared" si="15"/>
        <v>1</v>
      </c>
      <c r="P305" s="22">
        <v>1780</v>
      </c>
      <c r="Q305" s="17">
        <v>1915</v>
      </c>
    </row>
    <row r="306" spans="1:17" ht="12.75">
      <c r="A306" s="13" t="s">
        <v>457</v>
      </c>
      <c r="B306" s="68" t="s">
        <v>79</v>
      </c>
      <c r="C306" s="68"/>
      <c r="D306" s="68"/>
      <c r="G306" s="19">
        <f>SUM(G301:G305)*(7.65%)</f>
        <v>7918.056764999999</v>
      </c>
      <c r="H306" s="19"/>
      <c r="I306" s="19">
        <f>SUM(I301:I305)*(7.65%)</f>
        <v>8396.55126</v>
      </c>
      <c r="J306" s="17"/>
      <c r="K306" s="19">
        <f>SUM(K301:K305)*(7.65%)</f>
        <v>8286.5565</v>
      </c>
      <c r="L306" s="19">
        <f>SUM(L301:L305)*(7.65%)</f>
        <v>8112.149504999999</v>
      </c>
      <c r="M306" s="19">
        <v>8880</v>
      </c>
      <c r="N306" s="19">
        <f>SUM(N301:N305)*(7.65%)</f>
        <v>6438.0105</v>
      </c>
      <c r="O306" s="21">
        <f t="shared" si="15"/>
        <v>0.7250011824324325</v>
      </c>
      <c r="P306" s="19">
        <v>9290</v>
      </c>
      <c r="Q306" s="17">
        <f>SUM(Q301:Q305)*7.65%</f>
        <v>9044.977499999999</v>
      </c>
    </row>
    <row r="307" spans="1:17" ht="12.75">
      <c r="A307" s="13" t="s">
        <v>459</v>
      </c>
      <c r="B307" s="68" t="s">
        <v>81</v>
      </c>
      <c r="C307" s="68"/>
      <c r="D307" s="68"/>
      <c r="G307" s="19">
        <v>2600</v>
      </c>
      <c r="H307" s="19"/>
      <c r="I307" s="19">
        <v>2600</v>
      </c>
      <c r="J307" s="17"/>
      <c r="K307" s="17">
        <v>2600</v>
      </c>
      <c r="L307" s="17">
        <v>2600</v>
      </c>
      <c r="M307" s="17">
        <v>2600</v>
      </c>
      <c r="N307" s="17">
        <v>2600</v>
      </c>
      <c r="O307" s="21">
        <f t="shared" si="15"/>
        <v>1</v>
      </c>
      <c r="P307" s="17">
        <v>2600</v>
      </c>
      <c r="Q307" s="17">
        <v>2600</v>
      </c>
    </row>
    <row r="308" spans="1:17" ht="12.75">
      <c r="A308" s="13" t="s">
        <v>458</v>
      </c>
      <c r="B308" s="68" t="s">
        <v>89</v>
      </c>
      <c r="C308" s="68"/>
      <c r="D308" s="68"/>
      <c r="G308" s="30">
        <v>0</v>
      </c>
      <c r="H308" s="30"/>
      <c r="I308" s="30">
        <v>29000</v>
      </c>
      <c r="J308" s="32"/>
      <c r="K308" s="32">
        <v>38573</v>
      </c>
      <c r="L308" s="41">
        <v>37164</v>
      </c>
      <c r="M308" s="22">
        <v>43957</v>
      </c>
      <c r="N308" s="17">
        <v>33289</v>
      </c>
      <c r="O308" s="21">
        <f t="shared" si="15"/>
        <v>0.7573082785449416</v>
      </c>
      <c r="P308" s="17">
        <v>46928</v>
      </c>
      <c r="Q308" s="17">
        <v>51393</v>
      </c>
    </row>
    <row r="309" spans="1:17" ht="12.75">
      <c r="A309" s="13" t="s">
        <v>460</v>
      </c>
      <c r="B309" s="68" t="s">
        <v>149</v>
      </c>
      <c r="C309" s="68"/>
      <c r="D309" s="68"/>
      <c r="G309" s="19">
        <v>7273</v>
      </c>
      <c r="H309" s="19"/>
      <c r="I309" s="19">
        <v>8147</v>
      </c>
      <c r="J309" s="17"/>
      <c r="K309" s="17">
        <v>13310</v>
      </c>
      <c r="L309" s="17">
        <v>7726</v>
      </c>
      <c r="M309" s="17">
        <v>12101</v>
      </c>
      <c r="N309" s="17">
        <v>10865</v>
      </c>
      <c r="O309" s="21">
        <f t="shared" si="15"/>
        <v>0.8978596810180977</v>
      </c>
      <c r="P309" s="17">
        <v>13754</v>
      </c>
      <c r="Q309" s="17">
        <v>12000</v>
      </c>
    </row>
    <row r="310" spans="1:17" ht="12.75">
      <c r="A310" s="13" t="s">
        <v>461</v>
      </c>
      <c r="B310" s="68" t="s">
        <v>159</v>
      </c>
      <c r="C310" s="68"/>
      <c r="D310" s="68"/>
      <c r="G310" s="19">
        <v>240</v>
      </c>
      <c r="H310" s="19"/>
      <c r="I310" s="19">
        <v>500</v>
      </c>
      <c r="J310" s="17"/>
      <c r="K310" s="17">
        <v>680</v>
      </c>
      <c r="L310" s="22">
        <v>600</v>
      </c>
      <c r="M310" s="22">
        <v>418</v>
      </c>
      <c r="N310" s="17">
        <v>80</v>
      </c>
      <c r="O310" s="21">
        <f t="shared" si="15"/>
        <v>0.19138755980861244</v>
      </c>
      <c r="P310" s="17">
        <v>600</v>
      </c>
      <c r="Q310" s="17">
        <v>750</v>
      </c>
    </row>
    <row r="311" spans="1:17" ht="12.75">
      <c r="A311" s="13" t="s">
        <v>462</v>
      </c>
      <c r="B311" s="68" t="s">
        <v>175</v>
      </c>
      <c r="C311" s="68"/>
      <c r="D311" s="68"/>
      <c r="G311" s="19">
        <v>4039</v>
      </c>
      <c r="H311" s="19"/>
      <c r="I311" s="19">
        <v>3445</v>
      </c>
      <c r="J311" s="17"/>
      <c r="K311" s="17">
        <v>5242</v>
      </c>
      <c r="L311" s="17">
        <v>4741</v>
      </c>
      <c r="M311" s="22">
        <v>5554</v>
      </c>
      <c r="N311" s="17">
        <v>4714</v>
      </c>
      <c r="O311" s="21">
        <f t="shared" si="15"/>
        <v>0.8487576521425999</v>
      </c>
      <c r="P311" s="17">
        <v>5578</v>
      </c>
      <c r="Q311" s="17">
        <v>5500</v>
      </c>
    </row>
    <row r="312" spans="1:17" ht="12.75">
      <c r="A312" s="13" t="s">
        <v>463</v>
      </c>
      <c r="B312" s="68" t="s">
        <v>176</v>
      </c>
      <c r="C312" s="68"/>
      <c r="D312" s="68"/>
      <c r="G312" s="19">
        <v>775</v>
      </c>
      <c r="H312" s="19"/>
      <c r="I312" s="19">
        <v>150</v>
      </c>
      <c r="J312" s="17"/>
      <c r="K312" s="17">
        <v>125</v>
      </c>
      <c r="L312" s="22">
        <v>75</v>
      </c>
      <c r="M312" s="22">
        <v>225</v>
      </c>
      <c r="N312" s="17">
        <v>100</v>
      </c>
      <c r="O312" s="21">
        <f t="shared" si="15"/>
        <v>0.4444444444444444</v>
      </c>
      <c r="P312" s="17">
        <v>100</v>
      </c>
      <c r="Q312" s="17">
        <v>150</v>
      </c>
    </row>
    <row r="313" spans="1:17" ht="12.75">
      <c r="A313" s="13" t="s">
        <v>464</v>
      </c>
      <c r="B313" s="68" t="s">
        <v>177</v>
      </c>
      <c r="C313" s="68"/>
      <c r="D313" s="68"/>
      <c r="G313" s="19">
        <v>0</v>
      </c>
      <c r="H313" s="19"/>
      <c r="I313" s="19">
        <v>0</v>
      </c>
      <c r="J313" s="17"/>
      <c r="K313" s="17">
        <v>45</v>
      </c>
      <c r="L313" s="22">
        <v>0</v>
      </c>
      <c r="M313" s="22">
        <v>0</v>
      </c>
      <c r="N313" s="17">
        <v>0</v>
      </c>
      <c r="O313" s="21">
        <v>0</v>
      </c>
      <c r="P313" s="17">
        <v>0</v>
      </c>
      <c r="Q313" s="17">
        <v>0</v>
      </c>
    </row>
    <row r="314" spans="1:17" ht="12.75">
      <c r="A314" s="13" t="s">
        <v>465</v>
      </c>
      <c r="B314" s="68" t="s">
        <v>123</v>
      </c>
      <c r="C314" s="68"/>
      <c r="D314" s="68"/>
      <c r="G314" s="19">
        <v>5475</v>
      </c>
      <c r="H314" s="19"/>
      <c r="I314" s="19">
        <v>4475</v>
      </c>
      <c r="J314" s="17"/>
      <c r="K314" s="17">
        <v>11771</v>
      </c>
      <c r="L314" s="17">
        <v>7696.97</v>
      </c>
      <c r="M314" s="22">
        <v>11522</v>
      </c>
      <c r="N314" s="17">
        <v>9060</v>
      </c>
      <c r="O314" s="21">
        <f t="shared" si="15"/>
        <v>0.7863218191286235</v>
      </c>
      <c r="P314" s="17">
        <v>15465</v>
      </c>
      <c r="Q314" s="17">
        <v>19500</v>
      </c>
    </row>
    <row r="315" spans="1:17" ht="12.75">
      <c r="A315" s="13" t="s">
        <v>466</v>
      </c>
      <c r="B315" s="68" t="s">
        <v>139</v>
      </c>
      <c r="C315" s="68"/>
      <c r="D315" s="68"/>
      <c r="G315" s="19">
        <v>2372</v>
      </c>
      <c r="H315" s="19"/>
      <c r="I315" s="19">
        <v>1073</v>
      </c>
      <c r="J315" s="17"/>
      <c r="K315" s="17">
        <v>4061</v>
      </c>
      <c r="L315" s="17">
        <v>4000</v>
      </c>
      <c r="M315" s="22">
        <v>5202</v>
      </c>
      <c r="N315" s="17">
        <v>190</v>
      </c>
      <c r="O315" s="21">
        <f t="shared" si="15"/>
        <v>0.03652441368704344</v>
      </c>
      <c r="P315" s="17">
        <v>1864</v>
      </c>
      <c r="Q315" s="17">
        <v>2000</v>
      </c>
    </row>
    <row r="316" spans="1:17" ht="12.75">
      <c r="A316" s="13" t="s">
        <v>469</v>
      </c>
      <c r="B316" s="68" t="s">
        <v>259</v>
      </c>
      <c r="C316" s="68"/>
      <c r="D316" s="68"/>
      <c r="G316" s="19">
        <v>0</v>
      </c>
      <c r="H316" s="19"/>
      <c r="I316" s="19">
        <v>0</v>
      </c>
      <c r="J316" s="17"/>
      <c r="K316" s="17">
        <v>1000</v>
      </c>
      <c r="L316" s="17">
        <v>0</v>
      </c>
      <c r="M316" s="16">
        <v>1000</v>
      </c>
      <c r="N316" s="17">
        <v>1000</v>
      </c>
      <c r="O316" s="21">
        <f t="shared" si="15"/>
        <v>1</v>
      </c>
      <c r="P316" s="17">
        <v>1000</v>
      </c>
      <c r="Q316" s="17">
        <v>1000</v>
      </c>
    </row>
    <row r="317" spans="1:17" ht="12.75">
      <c r="A317" s="13" t="s">
        <v>531</v>
      </c>
      <c r="B317" s="68" t="s">
        <v>532</v>
      </c>
      <c r="C317" s="68"/>
      <c r="D317" s="68"/>
      <c r="G317" s="19">
        <v>2000</v>
      </c>
      <c r="H317" s="19"/>
      <c r="I317" s="19">
        <v>2000</v>
      </c>
      <c r="J317" s="17"/>
      <c r="K317" s="17">
        <v>2000</v>
      </c>
      <c r="L317" s="17">
        <v>2000</v>
      </c>
      <c r="M317" s="17">
        <v>2000</v>
      </c>
      <c r="N317" s="17">
        <v>2000</v>
      </c>
      <c r="O317" s="21">
        <f t="shared" si="15"/>
        <v>1</v>
      </c>
      <c r="P317" s="17">
        <v>5883</v>
      </c>
      <c r="Q317" s="17">
        <v>2000</v>
      </c>
    </row>
    <row r="318" spans="1:17" ht="12.75">
      <c r="A318" s="13" t="s">
        <v>467</v>
      </c>
      <c r="B318" s="68" t="s">
        <v>140</v>
      </c>
      <c r="C318" s="68"/>
      <c r="D318" s="68"/>
      <c r="G318" s="39">
        <v>2166</v>
      </c>
      <c r="H318" s="12"/>
      <c r="I318" s="39">
        <v>2710</v>
      </c>
      <c r="J318" s="12"/>
      <c r="K318" s="39">
        <v>2336</v>
      </c>
      <c r="L318" s="39">
        <v>2561</v>
      </c>
      <c r="M318" s="16">
        <v>1574</v>
      </c>
      <c r="N318" s="17">
        <v>1389</v>
      </c>
      <c r="O318" s="21">
        <f t="shared" si="15"/>
        <v>0.8824650571791613</v>
      </c>
      <c r="P318" s="17">
        <v>1904</v>
      </c>
      <c r="Q318" s="17">
        <v>2500</v>
      </c>
    </row>
    <row r="319" spans="1:17" ht="12.75">
      <c r="A319" s="13" t="s">
        <v>468</v>
      </c>
      <c r="B319" s="68" t="s">
        <v>537</v>
      </c>
      <c r="C319" s="68"/>
      <c r="D319" s="68"/>
      <c r="G319" s="19">
        <v>9161</v>
      </c>
      <c r="H319" s="19"/>
      <c r="I319" s="19">
        <v>13898</v>
      </c>
      <c r="J319" s="17"/>
      <c r="K319" s="17">
        <v>38798</v>
      </c>
      <c r="L319" s="17">
        <v>20949</v>
      </c>
      <c r="M319" s="16">
        <v>0</v>
      </c>
      <c r="N319" s="17">
        <v>0</v>
      </c>
      <c r="O319" s="21">
        <v>0</v>
      </c>
      <c r="P319" s="17">
        <v>0</v>
      </c>
      <c r="Q319" s="17">
        <v>0</v>
      </c>
    </row>
    <row r="320" spans="1:17" s="24" customFormat="1" ht="13.5" thickBot="1">
      <c r="A320" s="91"/>
      <c r="B320" s="93" t="s">
        <v>178</v>
      </c>
      <c r="C320" s="89"/>
      <c r="D320" s="89"/>
      <c r="E320" s="84"/>
      <c r="F320" s="84"/>
      <c r="G320" s="79">
        <f>SUM(G301:G319)</f>
        <v>147523.066765</v>
      </c>
      <c r="H320" s="79"/>
      <c r="I320" s="79">
        <f>SUM(I301:I319)</f>
        <v>186153.39126</v>
      </c>
      <c r="J320" s="80"/>
      <c r="K320" s="80">
        <f>SUM(K301:K319)</f>
        <v>237148.5565</v>
      </c>
      <c r="L320" s="80">
        <f>SUM(L301:L319)</f>
        <v>204266.289505</v>
      </c>
      <c r="M320" s="81">
        <f>SUM(M301:M319)</f>
        <v>202610</v>
      </c>
      <c r="N320" s="80">
        <f>SUM(N301:N319)</f>
        <v>155882.0105</v>
      </c>
      <c r="O320" s="82">
        <f t="shared" si="15"/>
        <v>0.7693697769113075</v>
      </c>
      <c r="P320" s="81">
        <f>SUM(P301:P319)</f>
        <v>221051</v>
      </c>
      <c r="Q320" s="80">
        <f>SUM(Q301:Q319)</f>
        <v>226672.97749999998</v>
      </c>
    </row>
    <row r="321" spans="1:17" ht="12.75">
      <c r="A321" s="23"/>
      <c r="B321" s="68"/>
      <c r="C321" s="68"/>
      <c r="D321" s="68"/>
      <c r="G321" s="19"/>
      <c r="H321" s="19"/>
      <c r="I321" s="19"/>
      <c r="J321" s="17"/>
      <c r="K321" s="17"/>
      <c r="L321" s="17"/>
      <c r="Q321" s="17"/>
    </row>
    <row r="322" spans="1:17" ht="12.75">
      <c r="A322" s="23" t="s">
        <v>470</v>
      </c>
      <c r="B322" s="68" t="s">
        <v>242</v>
      </c>
      <c r="C322" s="68"/>
      <c r="D322" s="68"/>
      <c r="G322" s="19">
        <v>58000</v>
      </c>
      <c r="H322" s="19"/>
      <c r="I322" s="19">
        <v>58000</v>
      </c>
      <c r="J322" s="17"/>
      <c r="K322" s="17">
        <v>58000</v>
      </c>
      <c r="L322" s="17">
        <v>58000</v>
      </c>
      <c r="M322" s="17">
        <v>58000</v>
      </c>
      <c r="N322" s="17">
        <v>48340</v>
      </c>
      <c r="O322" s="21">
        <f>SUM(N322/M322)</f>
        <v>0.8334482758620689</v>
      </c>
      <c r="P322" s="16">
        <v>58000</v>
      </c>
      <c r="Q322" s="17">
        <v>49350</v>
      </c>
    </row>
    <row r="323" spans="1:17" ht="13.5" thickBot="1">
      <c r="A323" s="91"/>
      <c r="B323" s="93" t="s">
        <v>623</v>
      </c>
      <c r="C323" s="89"/>
      <c r="D323" s="89"/>
      <c r="E323" s="84"/>
      <c r="F323" s="84"/>
      <c r="G323" s="79">
        <f>SUM(G322)</f>
        <v>58000</v>
      </c>
      <c r="H323" s="79"/>
      <c r="I323" s="79">
        <f>SUM(I322)</f>
        <v>58000</v>
      </c>
      <c r="J323" s="80"/>
      <c r="K323" s="80">
        <f>SUM(K322)</f>
        <v>58000</v>
      </c>
      <c r="L323" s="80">
        <f>SUM(L322)</f>
        <v>58000</v>
      </c>
      <c r="M323" s="81">
        <f>SUM(M322)</f>
        <v>58000</v>
      </c>
      <c r="N323" s="80">
        <f>SUM(N322)</f>
        <v>48340</v>
      </c>
      <c r="O323" s="82">
        <f>SUM(N323/M323)</f>
        <v>0.8334482758620689</v>
      </c>
      <c r="P323" s="81">
        <f>SUM(P322)</f>
        <v>58000</v>
      </c>
      <c r="Q323" s="80">
        <f>SUM(Q322)</f>
        <v>49350</v>
      </c>
    </row>
    <row r="324" spans="1:17" ht="12.75">
      <c r="A324" s="23"/>
      <c r="B324" s="68"/>
      <c r="C324" s="68"/>
      <c r="D324" s="68"/>
      <c r="G324" s="19"/>
      <c r="H324" s="19"/>
      <c r="I324" s="19"/>
      <c r="J324" s="17"/>
      <c r="K324" s="17"/>
      <c r="L324" s="22"/>
      <c r="Q324" s="17"/>
    </row>
    <row r="325" spans="1:17" ht="12.75">
      <c r="A325" s="13" t="s">
        <v>471</v>
      </c>
      <c r="B325" s="68" t="s">
        <v>179</v>
      </c>
      <c r="C325" s="68"/>
      <c r="D325" s="68"/>
      <c r="G325" s="19">
        <v>7224</v>
      </c>
      <c r="H325" s="19"/>
      <c r="I325" s="19">
        <v>7224</v>
      </c>
      <c r="J325" s="17"/>
      <c r="K325" s="17">
        <v>7224</v>
      </c>
      <c r="L325" s="22">
        <v>7224</v>
      </c>
      <c r="M325" s="22">
        <v>7224</v>
      </c>
      <c r="N325" s="17">
        <v>7224</v>
      </c>
      <c r="O325" s="21">
        <f aca="true" t="shared" si="16" ref="O325:O340">SUM(N325/M325)</f>
        <v>1</v>
      </c>
      <c r="P325" s="22">
        <v>7224</v>
      </c>
      <c r="Q325" s="17">
        <v>7224</v>
      </c>
    </row>
    <row r="326" spans="1:17" ht="12.75">
      <c r="A326" s="13" t="s">
        <v>471</v>
      </c>
      <c r="B326" s="68" t="s">
        <v>180</v>
      </c>
      <c r="C326" s="68"/>
      <c r="D326" s="68"/>
      <c r="G326" s="19">
        <v>8631</v>
      </c>
      <c r="H326" s="19"/>
      <c r="I326" s="19">
        <v>12284</v>
      </c>
      <c r="J326" s="17"/>
      <c r="K326" s="17">
        <v>10962</v>
      </c>
      <c r="L326" s="22">
        <v>10962.47</v>
      </c>
      <c r="M326" s="22">
        <v>12513</v>
      </c>
      <c r="N326" s="17">
        <v>12512</v>
      </c>
      <c r="O326" s="21">
        <f t="shared" si="16"/>
        <v>0.9999200831135618</v>
      </c>
      <c r="P326" s="22">
        <v>10409</v>
      </c>
      <c r="Q326" s="17">
        <v>13000</v>
      </c>
    </row>
    <row r="327" spans="1:17" ht="12.75">
      <c r="A327" s="13" t="s">
        <v>471</v>
      </c>
      <c r="B327" s="68" t="s">
        <v>181</v>
      </c>
      <c r="C327" s="68"/>
      <c r="D327" s="68"/>
      <c r="G327" s="19">
        <v>41017</v>
      </c>
      <c r="H327" s="19"/>
      <c r="I327" s="19">
        <v>43267</v>
      </c>
      <c r="J327" s="17"/>
      <c r="K327" s="17">
        <v>43265</v>
      </c>
      <c r="L327" s="22">
        <v>43264.8</v>
      </c>
      <c r="M327" s="22">
        <v>47270</v>
      </c>
      <c r="N327" s="17">
        <v>47270</v>
      </c>
      <c r="O327" s="21">
        <f t="shared" si="16"/>
        <v>1</v>
      </c>
      <c r="P327" s="22">
        <v>41982</v>
      </c>
      <c r="Q327" s="17">
        <v>52555</v>
      </c>
    </row>
    <row r="328" spans="1:17" ht="12.75">
      <c r="A328" s="13" t="s">
        <v>471</v>
      </c>
      <c r="B328" s="68" t="s">
        <v>182</v>
      </c>
      <c r="C328" s="68"/>
      <c r="D328" s="68"/>
      <c r="G328" s="30">
        <v>2654</v>
      </c>
      <c r="H328" s="30"/>
      <c r="I328" s="30">
        <v>4140</v>
      </c>
      <c r="J328" s="32"/>
      <c r="K328" s="32">
        <v>3710</v>
      </c>
      <c r="L328" s="41">
        <v>3710.27</v>
      </c>
      <c r="M328" s="22">
        <v>4104</v>
      </c>
      <c r="N328" s="17">
        <v>4104</v>
      </c>
      <c r="O328" s="21">
        <f t="shared" si="16"/>
        <v>1</v>
      </c>
      <c r="P328" s="22">
        <v>3457</v>
      </c>
      <c r="Q328" s="17">
        <v>4500</v>
      </c>
    </row>
    <row r="329" spans="1:17" ht="12.75">
      <c r="A329" s="13" t="s">
        <v>471</v>
      </c>
      <c r="B329" s="68" t="s">
        <v>183</v>
      </c>
      <c r="C329" s="68"/>
      <c r="D329" s="68"/>
      <c r="G329" s="19">
        <v>7493</v>
      </c>
      <c r="H329" s="19"/>
      <c r="I329" s="19">
        <v>7885</v>
      </c>
      <c r="J329" s="19"/>
      <c r="K329" s="17">
        <v>6645</v>
      </c>
      <c r="L329" s="22">
        <v>6645.1</v>
      </c>
      <c r="M329" s="22">
        <v>7002</v>
      </c>
      <c r="N329" s="17">
        <v>7002</v>
      </c>
      <c r="O329" s="21">
        <f t="shared" si="16"/>
        <v>1</v>
      </c>
      <c r="P329" s="22">
        <v>6209</v>
      </c>
      <c r="Q329" s="17">
        <v>8500</v>
      </c>
    </row>
    <row r="330" spans="1:17" ht="12.75">
      <c r="A330" s="13" t="s">
        <v>472</v>
      </c>
      <c r="B330" s="68" t="s">
        <v>79</v>
      </c>
      <c r="C330" s="68"/>
      <c r="D330" s="68"/>
      <c r="G330" s="19">
        <v>6745</v>
      </c>
      <c r="H330" s="19"/>
      <c r="I330" s="19">
        <f>SUM(I325:I329)*(7.65%)</f>
        <v>5722.2</v>
      </c>
      <c r="J330" s="17"/>
      <c r="K330" s="19">
        <f>SUM(K325:K329)*(7.65%)</f>
        <v>5493.159</v>
      </c>
      <c r="L330" s="19">
        <f>SUM(L325:L329)*(7.65%)</f>
        <v>5493.20796</v>
      </c>
      <c r="M330" s="19">
        <v>5976</v>
      </c>
      <c r="N330" s="19">
        <f>SUM(N325:N329)*(7.65%)</f>
        <v>5975.568</v>
      </c>
      <c r="O330" s="21">
        <f t="shared" si="16"/>
        <v>0.9999277108433735</v>
      </c>
      <c r="P330" s="19">
        <v>5287</v>
      </c>
      <c r="Q330" s="17">
        <v>6562</v>
      </c>
    </row>
    <row r="331" spans="1:17" ht="12.75">
      <c r="A331" s="13" t="s">
        <v>473</v>
      </c>
      <c r="B331" s="68" t="s">
        <v>184</v>
      </c>
      <c r="C331" s="68"/>
      <c r="D331" s="68"/>
      <c r="G331" s="19">
        <v>973</v>
      </c>
      <c r="H331" s="47"/>
      <c r="I331" s="47">
        <v>1129</v>
      </c>
      <c r="J331" s="17"/>
      <c r="K331" s="17">
        <v>814</v>
      </c>
      <c r="L331" s="22">
        <v>1200</v>
      </c>
      <c r="M331" s="22">
        <v>1268</v>
      </c>
      <c r="N331" s="17">
        <v>1268</v>
      </c>
      <c r="O331" s="21">
        <f t="shared" si="16"/>
        <v>1</v>
      </c>
      <c r="P331" s="22">
        <v>1886</v>
      </c>
      <c r="Q331" s="17">
        <v>1350</v>
      </c>
    </row>
    <row r="332" spans="1:17" ht="12.75">
      <c r="A332" s="13" t="s">
        <v>474</v>
      </c>
      <c r="B332" s="68" t="s">
        <v>149</v>
      </c>
      <c r="C332" s="68"/>
      <c r="D332" s="68"/>
      <c r="G332" s="19">
        <v>3571</v>
      </c>
      <c r="H332" s="47">
        <v>0</v>
      </c>
      <c r="I332" s="47">
        <v>1709</v>
      </c>
      <c r="J332" s="17">
        <v>0</v>
      </c>
      <c r="K332" s="17">
        <v>4385</v>
      </c>
      <c r="L332" s="17">
        <v>4000</v>
      </c>
      <c r="M332" s="22">
        <v>4002</v>
      </c>
      <c r="N332" s="17">
        <v>3876</v>
      </c>
      <c r="O332" s="21">
        <f t="shared" si="16"/>
        <v>0.9685157421289355</v>
      </c>
      <c r="P332" s="22">
        <v>3840</v>
      </c>
      <c r="Q332" s="17">
        <v>5000</v>
      </c>
    </row>
    <row r="333" spans="1:17" ht="12.75">
      <c r="A333" s="13" t="s">
        <v>475</v>
      </c>
      <c r="B333" s="68" t="s">
        <v>158</v>
      </c>
      <c r="C333" s="68"/>
      <c r="D333" s="68"/>
      <c r="G333" s="19">
        <v>5876</v>
      </c>
      <c r="H333" s="19"/>
      <c r="I333" s="19">
        <v>9640</v>
      </c>
      <c r="J333" s="17"/>
      <c r="K333" s="17">
        <v>8855</v>
      </c>
      <c r="L333" s="17">
        <v>5000</v>
      </c>
      <c r="M333" s="22">
        <v>8036</v>
      </c>
      <c r="N333" s="17">
        <v>8036</v>
      </c>
      <c r="O333" s="21">
        <f t="shared" si="16"/>
        <v>1</v>
      </c>
      <c r="P333" s="22">
        <v>5455</v>
      </c>
      <c r="Q333" s="17">
        <v>9000</v>
      </c>
    </row>
    <row r="334" spans="1:17" ht="12.75">
      <c r="A334" s="13" t="s">
        <v>476</v>
      </c>
      <c r="B334" s="68" t="s">
        <v>175</v>
      </c>
      <c r="C334" s="68"/>
      <c r="D334" s="68"/>
      <c r="G334" s="19">
        <v>5016</v>
      </c>
      <c r="H334" s="47"/>
      <c r="I334" s="47">
        <v>5769</v>
      </c>
      <c r="J334" s="17"/>
      <c r="K334" s="17">
        <v>6469</v>
      </c>
      <c r="L334" s="22">
        <v>4500</v>
      </c>
      <c r="M334" s="22">
        <v>5906</v>
      </c>
      <c r="N334" s="17">
        <v>5649</v>
      </c>
      <c r="O334" s="21">
        <f t="shared" si="16"/>
        <v>0.9564849305790721</v>
      </c>
      <c r="P334" s="22">
        <v>4226</v>
      </c>
      <c r="Q334" s="17">
        <v>4000</v>
      </c>
    </row>
    <row r="335" spans="1:17" ht="12.75">
      <c r="A335" s="13" t="s">
        <v>477</v>
      </c>
      <c r="B335" s="68" t="s">
        <v>185</v>
      </c>
      <c r="C335" s="68"/>
      <c r="D335" s="68"/>
      <c r="G335" s="30">
        <v>1675</v>
      </c>
      <c r="H335" s="30"/>
      <c r="I335" s="30">
        <v>500</v>
      </c>
      <c r="J335" s="32"/>
      <c r="K335" s="32">
        <v>730</v>
      </c>
      <c r="L335" s="41">
        <v>730</v>
      </c>
      <c r="M335" s="41">
        <v>705</v>
      </c>
      <c r="N335" s="17">
        <v>705</v>
      </c>
      <c r="O335" s="21">
        <f t="shared" si="16"/>
        <v>1</v>
      </c>
      <c r="P335" s="22">
        <v>309</v>
      </c>
      <c r="Q335" s="17">
        <v>750</v>
      </c>
    </row>
    <row r="336" spans="1:17" ht="12.75">
      <c r="A336" s="13" t="s">
        <v>478</v>
      </c>
      <c r="B336" s="68" t="s">
        <v>186</v>
      </c>
      <c r="C336" s="68"/>
      <c r="D336" s="68"/>
      <c r="G336" s="19">
        <v>2275</v>
      </c>
      <c r="H336" s="19"/>
      <c r="I336" s="19">
        <v>2819</v>
      </c>
      <c r="J336" s="17"/>
      <c r="K336" s="17">
        <v>4235</v>
      </c>
      <c r="L336" s="22">
        <v>2766</v>
      </c>
      <c r="M336" s="41">
        <v>3855</v>
      </c>
      <c r="N336" s="17">
        <v>24211</v>
      </c>
      <c r="O336" s="21">
        <f t="shared" si="16"/>
        <v>6.28041504539559</v>
      </c>
      <c r="P336" s="22">
        <v>1520</v>
      </c>
      <c r="Q336" s="17">
        <v>5000</v>
      </c>
    </row>
    <row r="337" spans="1:17" ht="12.75">
      <c r="A337" s="13" t="s">
        <v>479</v>
      </c>
      <c r="B337" s="68" t="s">
        <v>187</v>
      </c>
      <c r="C337" s="68"/>
      <c r="D337" s="68"/>
      <c r="G337" s="57">
        <v>9441</v>
      </c>
      <c r="H337" s="57"/>
      <c r="I337" s="57">
        <v>12290</v>
      </c>
      <c r="J337" s="57"/>
      <c r="K337" s="57">
        <v>11379</v>
      </c>
      <c r="L337" s="62">
        <v>11159.383</v>
      </c>
      <c r="M337" s="41">
        <v>11382</v>
      </c>
      <c r="N337" s="17">
        <v>11382</v>
      </c>
      <c r="O337" s="21">
        <f t="shared" si="16"/>
        <v>1</v>
      </c>
      <c r="P337" s="22">
        <v>8212</v>
      </c>
      <c r="Q337" s="17">
        <v>12000</v>
      </c>
    </row>
    <row r="338" spans="1:17" ht="12.75">
      <c r="A338" s="13" t="s">
        <v>480</v>
      </c>
      <c r="B338" s="68" t="s">
        <v>188</v>
      </c>
      <c r="C338" s="68"/>
      <c r="D338" s="68"/>
      <c r="G338" s="19">
        <v>2315</v>
      </c>
      <c r="H338" s="19"/>
      <c r="I338" s="19">
        <v>4007</v>
      </c>
      <c r="J338" s="17"/>
      <c r="K338" s="17">
        <v>3780</v>
      </c>
      <c r="L338" s="22">
        <v>3809.87</v>
      </c>
      <c r="M338" s="41">
        <v>3893</v>
      </c>
      <c r="N338" s="17">
        <v>3893</v>
      </c>
      <c r="O338" s="21">
        <f t="shared" si="16"/>
        <v>1</v>
      </c>
      <c r="P338" s="22">
        <v>2203</v>
      </c>
      <c r="Q338" s="17">
        <v>4500</v>
      </c>
    </row>
    <row r="339" spans="1:17" ht="12.75">
      <c r="A339" s="13" t="s">
        <v>481</v>
      </c>
      <c r="B339" s="68" t="s">
        <v>189</v>
      </c>
      <c r="C339" s="68"/>
      <c r="D339" s="68"/>
      <c r="G339" s="19">
        <v>3900</v>
      </c>
      <c r="H339" s="19"/>
      <c r="I339" s="19">
        <v>412</v>
      </c>
      <c r="J339" s="17"/>
      <c r="K339" s="17">
        <v>3318</v>
      </c>
      <c r="L339" s="22">
        <v>3318.27</v>
      </c>
      <c r="M339" s="41">
        <v>3004</v>
      </c>
      <c r="N339" s="17">
        <v>3004</v>
      </c>
      <c r="O339" s="21">
        <f t="shared" si="16"/>
        <v>1</v>
      </c>
      <c r="P339" s="22">
        <v>2093</v>
      </c>
      <c r="Q339" s="17">
        <v>4000</v>
      </c>
    </row>
    <row r="340" spans="1:17" ht="12.75">
      <c r="A340" s="13" t="s">
        <v>482</v>
      </c>
      <c r="B340" s="68" t="s">
        <v>190</v>
      </c>
      <c r="C340" s="68"/>
      <c r="D340" s="68"/>
      <c r="G340" s="19">
        <v>1262</v>
      </c>
      <c r="H340" s="19"/>
      <c r="I340" s="19">
        <v>3288</v>
      </c>
      <c r="J340" s="17"/>
      <c r="K340" s="17">
        <v>3521</v>
      </c>
      <c r="L340" s="22">
        <v>1450</v>
      </c>
      <c r="M340" s="41">
        <v>1592</v>
      </c>
      <c r="N340" s="17">
        <v>1592</v>
      </c>
      <c r="O340" s="21">
        <f t="shared" si="16"/>
        <v>1</v>
      </c>
      <c r="P340" s="22">
        <v>952</v>
      </c>
      <c r="Q340" s="17">
        <v>1500</v>
      </c>
    </row>
    <row r="341" spans="1:17" ht="12.75">
      <c r="A341" s="13" t="s">
        <v>483</v>
      </c>
      <c r="B341" s="68" t="s">
        <v>537</v>
      </c>
      <c r="C341" s="68"/>
      <c r="D341" s="68"/>
      <c r="G341" s="19">
        <v>13721</v>
      </c>
      <c r="H341" s="19"/>
      <c r="I341" s="19">
        <v>4127</v>
      </c>
      <c r="J341" s="17"/>
      <c r="K341" s="17">
        <v>58000</v>
      </c>
      <c r="L341" s="22">
        <v>58000</v>
      </c>
      <c r="M341" s="41">
        <v>0</v>
      </c>
      <c r="N341" s="17">
        <v>0</v>
      </c>
      <c r="O341" s="21">
        <v>0</v>
      </c>
      <c r="Q341" s="17">
        <v>0</v>
      </c>
    </row>
    <row r="342" spans="1:17" ht="13.5" thickBot="1">
      <c r="A342" s="176"/>
      <c r="B342" s="93" t="s">
        <v>191</v>
      </c>
      <c r="C342" s="89"/>
      <c r="D342" s="89"/>
      <c r="E342" s="84"/>
      <c r="F342" s="84"/>
      <c r="G342" s="79">
        <f>SUM(G325:G341)</f>
        <v>123789</v>
      </c>
      <c r="H342" s="79"/>
      <c r="I342" s="79">
        <f>SUM(I325:I341)</f>
        <v>126212.2</v>
      </c>
      <c r="J342" s="80"/>
      <c r="K342" s="87">
        <f>SUM(K325:K341)</f>
        <v>182785.15899999999</v>
      </c>
      <c r="L342" s="87">
        <f>SUM(L325:L341)</f>
        <v>173233.37096</v>
      </c>
      <c r="M342" s="80">
        <f>SUM(M325:M341)</f>
        <v>127732</v>
      </c>
      <c r="N342" s="80">
        <f>SUM(N325:N341)</f>
        <v>147703.568</v>
      </c>
      <c r="O342" s="82">
        <f>SUM(N342/M342)</f>
        <v>1.1563552437916889</v>
      </c>
      <c r="P342" s="81">
        <f>SUM(P325:P341)</f>
        <v>105264</v>
      </c>
      <c r="Q342" s="80">
        <f>SUM(Q325:Q341)</f>
        <v>139441</v>
      </c>
    </row>
    <row r="343" spans="1:17" ht="7.5" customHeight="1">
      <c r="A343" s="23"/>
      <c r="B343" s="68"/>
      <c r="C343" s="68"/>
      <c r="D343" s="68"/>
      <c r="G343" s="19"/>
      <c r="H343" s="19"/>
      <c r="I343" s="19"/>
      <c r="J343" s="17"/>
      <c r="K343" s="63"/>
      <c r="L343" s="63"/>
      <c r="Q343" s="17"/>
    </row>
    <row r="344" spans="1:17" ht="12.75">
      <c r="A344" s="23" t="s">
        <v>484</v>
      </c>
      <c r="B344" s="68" t="s">
        <v>6</v>
      </c>
      <c r="C344" s="68"/>
      <c r="D344" s="68"/>
      <c r="G344" s="19">
        <v>5000</v>
      </c>
      <c r="H344" s="19"/>
      <c r="I344" s="19">
        <v>7950</v>
      </c>
      <c r="J344" s="17"/>
      <c r="K344" s="22">
        <v>9972</v>
      </c>
      <c r="L344" s="47">
        <v>9972.5</v>
      </c>
      <c r="M344" s="47">
        <v>14955</v>
      </c>
      <c r="N344" s="17">
        <v>13125</v>
      </c>
      <c r="O344" s="21">
        <f>SUM(N344/M344)</f>
        <v>0.8776328986960883</v>
      </c>
      <c r="P344" s="17">
        <v>374</v>
      </c>
      <c r="Q344" s="17">
        <v>15000</v>
      </c>
    </row>
    <row r="345" spans="1:17" ht="12.75">
      <c r="A345" s="23" t="s">
        <v>485</v>
      </c>
      <c r="B345" s="68" t="s">
        <v>539</v>
      </c>
      <c r="C345" s="68"/>
      <c r="D345" s="68"/>
      <c r="G345" s="19">
        <v>0</v>
      </c>
      <c r="H345" s="19"/>
      <c r="I345" s="19">
        <v>0</v>
      </c>
      <c r="J345" s="17"/>
      <c r="K345" s="22">
        <v>0</v>
      </c>
      <c r="L345" s="47">
        <v>0</v>
      </c>
      <c r="M345" s="47">
        <v>21704</v>
      </c>
      <c r="N345" s="17">
        <v>0</v>
      </c>
      <c r="O345" s="21">
        <f>SUM(N345/M345)</f>
        <v>0</v>
      </c>
      <c r="P345" s="17">
        <v>0</v>
      </c>
      <c r="Q345" s="17">
        <v>0</v>
      </c>
    </row>
    <row r="346" spans="1:17" ht="12.75">
      <c r="A346" s="23" t="s">
        <v>485</v>
      </c>
      <c r="B346" s="68" t="s">
        <v>228</v>
      </c>
      <c r="C346" s="68"/>
      <c r="D346" s="68"/>
      <c r="G346" s="19">
        <v>30200</v>
      </c>
      <c r="H346" s="19"/>
      <c r="I346" s="19">
        <v>63228</v>
      </c>
      <c r="J346" s="17"/>
      <c r="K346" s="22">
        <v>65815</v>
      </c>
      <c r="L346" s="22">
        <v>65815</v>
      </c>
      <c r="M346" s="22">
        <v>68453</v>
      </c>
      <c r="N346" s="17">
        <v>68453</v>
      </c>
      <c r="O346" s="21">
        <f>SUM(N346/M346)</f>
        <v>1</v>
      </c>
      <c r="P346" s="22">
        <v>70079</v>
      </c>
      <c r="Q346" s="17">
        <v>78333</v>
      </c>
    </row>
    <row r="347" spans="1:17" ht="12.75">
      <c r="A347" s="23" t="s">
        <v>486</v>
      </c>
      <c r="B347" s="68" t="s">
        <v>229</v>
      </c>
      <c r="C347" s="68"/>
      <c r="D347" s="68"/>
      <c r="G347" s="19">
        <v>60731</v>
      </c>
      <c r="H347" s="19"/>
      <c r="I347" s="19">
        <v>27702</v>
      </c>
      <c r="J347" s="17"/>
      <c r="K347" s="17">
        <v>25116</v>
      </c>
      <c r="L347" s="17">
        <v>25116</v>
      </c>
      <c r="M347" s="17">
        <v>22478</v>
      </c>
      <c r="N347" s="17">
        <v>22478</v>
      </c>
      <c r="O347" s="21">
        <f>SUM(N347/M347)</f>
        <v>1</v>
      </c>
      <c r="P347" s="17">
        <v>49293</v>
      </c>
      <c r="Q347" s="17">
        <v>51892</v>
      </c>
    </row>
    <row r="348" spans="1:17" s="24" customFormat="1" ht="13.5" thickBot="1">
      <c r="A348" s="91"/>
      <c r="B348" s="93" t="s">
        <v>230</v>
      </c>
      <c r="C348" s="89"/>
      <c r="D348" s="89"/>
      <c r="E348" s="84"/>
      <c r="F348" s="84"/>
      <c r="G348" s="79">
        <f>SUM(G344:G347)</f>
        <v>95931</v>
      </c>
      <c r="H348" s="79"/>
      <c r="I348" s="79">
        <f>SUM(I344:I347)</f>
        <v>98880</v>
      </c>
      <c r="J348" s="80"/>
      <c r="K348" s="80">
        <f>SUM(K344:K347)</f>
        <v>100903</v>
      </c>
      <c r="L348" s="80">
        <f>SUM(L344:L347)</f>
        <v>100903.5</v>
      </c>
      <c r="M348" s="81">
        <f>SUM(M344:M347)</f>
        <v>127590</v>
      </c>
      <c r="N348" s="80">
        <f>SUM(N344:N347)</f>
        <v>104056</v>
      </c>
      <c r="O348" s="82">
        <f>SUM(N348/M348)</f>
        <v>0.8155498079786817</v>
      </c>
      <c r="P348" s="81">
        <f>SUM(P344:P347)</f>
        <v>119746</v>
      </c>
      <c r="Q348" s="80">
        <f>SUM(Q344:Q347)</f>
        <v>145225</v>
      </c>
    </row>
    <row r="349" spans="1:17" ht="5.25" customHeight="1">
      <c r="A349" s="23"/>
      <c r="B349" s="68"/>
      <c r="C349" s="68"/>
      <c r="D349" s="68"/>
      <c r="G349" s="19"/>
      <c r="H349" s="19"/>
      <c r="I349" s="19"/>
      <c r="J349" s="17"/>
      <c r="K349" s="17"/>
      <c r="L349" s="17"/>
      <c r="Q349" s="17"/>
    </row>
    <row r="350" spans="1:17" ht="12.75">
      <c r="A350" s="13" t="s">
        <v>487</v>
      </c>
      <c r="B350" s="101" t="s">
        <v>192</v>
      </c>
      <c r="C350" s="101"/>
      <c r="D350" s="101"/>
      <c r="G350" s="59">
        <v>129124</v>
      </c>
      <c r="H350" s="12"/>
      <c r="I350" s="39">
        <v>110910</v>
      </c>
      <c r="J350" s="59"/>
      <c r="K350" s="60">
        <v>91995</v>
      </c>
      <c r="L350" s="51">
        <v>112548</v>
      </c>
      <c r="M350" s="16">
        <v>111417</v>
      </c>
      <c r="N350" s="17">
        <v>90139</v>
      </c>
      <c r="O350" s="21">
        <f aca="true" t="shared" si="17" ref="O350:O371">SUM(N350/M350)</f>
        <v>0.8090237575953401</v>
      </c>
      <c r="P350" s="16">
        <v>137162</v>
      </c>
      <c r="Q350" s="17">
        <v>122583</v>
      </c>
    </row>
    <row r="351" spans="1:17" ht="12.75">
      <c r="A351" s="13" t="s">
        <v>514</v>
      </c>
      <c r="B351" s="101" t="s">
        <v>193</v>
      </c>
      <c r="C351" s="101"/>
      <c r="D351" s="101"/>
      <c r="G351" s="19">
        <v>11645</v>
      </c>
      <c r="H351" s="19"/>
      <c r="I351" s="19">
        <v>10257</v>
      </c>
      <c r="J351" s="17"/>
      <c r="K351" s="17">
        <v>0</v>
      </c>
      <c r="L351" s="22">
        <v>21592.05</v>
      </c>
      <c r="M351" s="16">
        <v>28981</v>
      </c>
      <c r="N351" s="17">
        <v>24993</v>
      </c>
      <c r="O351" s="21">
        <f t="shared" si="17"/>
        <v>0.8623926020496188</v>
      </c>
      <c r="P351" s="16">
        <v>28125</v>
      </c>
      <c r="Q351" s="17">
        <v>25000</v>
      </c>
    </row>
    <row r="352" spans="1:17" ht="12.75">
      <c r="A352" s="13" t="s">
        <v>489</v>
      </c>
      <c r="B352" s="68" t="s">
        <v>540</v>
      </c>
      <c r="C352" s="68"/>
      <c r="D352" s="68"/>
      <c r="G352" s="19">
        <v>17081</v>
      </c>
      <c r="H352" s="19"/>
      <c r="I352" s="19">
        <v>81882</v>
      </c>
      <c r="J352" s="17"/>
      <c r="K352" s="17">
        <v>22175</v>
      </c>
      <c r="L352" s="22">
        <v>23399.99</v>
      </c>
      <c r="M352" s="22">
        <v>0</v>
      </c>
      <c r="N352" s="17">
        <v>0</v>
      </c>
      <c r="O352" s="21">
        <v>0</v>
      </c>
      <c r="P352" s="16">
        <v>10379</v>
      </c>
      <c r="Q352" s="17">
        <v>0</v>
      </c>
    </row>
    <row r="353" spans="1:17" ht="12.75">
      <c r="A353" s="13" t="s">
        <v>488</v>
      </c>
      <c r="B353" s="68" t="s">
        <v>519</v>
      </c>
      <c r="C353" s="68"/>
      <c r="D353" s="68"/>
      <c r="G353" s="19">
        <v>7800</v>
      </c>
      <c r="H353" s="19"/>
      <c r="I353" s="19">
        <v>10615</v>
      </c>
      <c r="J353" s="17"/>
      <c r="K353" s="17">
        <v>38670</v>
      </c>
      <c r="L353" s="22">
        <v>65256.48</v>
      </c>
      <c r="M353" s="22">
        <v>47208</v>
      </c>
      <c r="N353" s="17">
        <v>61021</v>
      </c>
      <c r="O353" s="21">
        <f t="shared" si="17"/>
        <v>1.2925987120826978</v>
      </c>
      <c r="P353" s="16">
        <v>43569</v>
      </c>
      <c r="Q353" s="17">
        <v>81437</v>
      </c>
    </row>
    <row r="354" spans="1:17" ht="12.75">
      <c r="A354" s="13"/>
      <c r="B354" s="68" t="s">
        <v>555</v>
      </c>
      <c r="C354" s="68"/>
      <c r="D354" s="68"/>
      <c r="G354" s="19"/>
      <c r="H354" s="19"/>
      <c r="I354" s="19">
        <v>0</v>
      </c>
      <c r="J354" s="17"/>
      <c r="K354" s="17">
        <v>0</v>
      </c>
      <c r="L354" s="22"/>
      <c r="M354" s="22">
        <v>0</v>
      </c>
      <c r="N354" s="17">
        <v>16944</v>
      </c>
      <c r="O354" s="21">
        <v>0</v>
      </c>
      <c r="P354" s="16">
        <v>15724</v>
      </c>
      <c r="Q354" s="17">
        <v>40129</v>
      </c>
    </row>
    <row r="355" spans="1:17" ht="12.75">
      <c r="A355" s="13"/>
      <c r="B355" s="68" t="s">
        <v>556</v>
      </c>
      <c r="C355" s="68"/>
      <c r="D355" s="68"/>
      <c r="G355" s="19"/>
      <c r="H355" s="19"/>
      <c r="I355" s="19">
        <v>0</v>
      </c>
      <c r="J355" s="17"/>
      <c r="K355" s="17">
        <v>0</v>
      </c>
      <c r="L355" s="22"/>
      <c r="M355" s="22">
        <v>0</v>
      </c>
      <c r="N355" s="17">
        <v>97786</v>
      </c>
      <c r="O355" s="21">
        <v>0</v>
      </c>
      <c r="P355" s="16">
        <v>137115</v>
      </c>
      <c r="Q355" s="17">
        <v>136675</v>
      </c>
    </row>
    <row r="356" spans="1:17" ht="12.75">
      <c r="A356" s="13" t="s">
        <v>535</v>
      </c>
      <c r="B356" s="68" t="s">
        <v>536</v>
      </c>
      <c r="C356" s="68"/>
      <c r="D356" s="68"/>
      <c r="G356" s="19">
        <v>38632.83</v>
      </c>
      <c r="H356" s="19"/>
      <c r="I356" s="19">
        <v>35617.04</v>
      </c>
      <c r="J356" s="17"/>
      <c r="K356" s="17">
        <v>0</v>
      </c>
      <c r="L356" s="22">
        <v>40089.19</v>
      </c>
      <c r="M356" s="22">
        <v>37025</v>
      </c>
      <c r="N356" s="17">
        <v>37025</v>
      </c>
      <c r="O356" s="21">
        <f t="shared" si="17"/>
        <v>1</v>
      </c>
      <c r="P356" s="16">
        <v>42247</v>
      </c>
      <c r="Q356" s="17">
        <v>37025</v>
      </c>
    </row>
    <row r="357" spans="1:17" ht="12.75">
      <c r="A357" s="13" t="s">
        <v>490</v>
      </c>
      <c r="B357" s="68" t="s">
        <v>194</v>
      </c>
      <c r="C357" s="68"/>
      <c r="D357" s="68"/>
      <c r="G357" s="19">
        <v>818</v>
      </c>
      <c r="H357" s="19"/>
      <c r="I357" s="19">
        <v>818</v>
      </c>
      <c r="J357" s="17"/>
      <c r="K357" s="17">
        <v>1007</v>
      </c>
      <c r="L357" s="22">
        <v>1007</v>
      </c>
      <c r="M357" s="22">
        <v>250</v>
      </c>
      <c r="N357" s="17">
        <v>250</v>
      </c>
      <c r="O357" s="21">
        <f t="shared" si="17"/>
        <v>1</v>
      </c>
      <c r="P357" s="16">
        <v>250</v>
      </c>
      <c r="Q357" s="17">
        <v>250</v>
      </c>
    </row>
    <row r="358" spans="1:17" ht="12.75">
      <c r="A358" s="13" t="s">
        <v>491</v>
      </c>
      <c r="B358" s="68" t="s">
        <v>195</v>
      </c>
      <c r="C358" s="68"/>
      <c r="D358" s="68"/>
      <c r="G358" s="19">
        <v>9048</v>
      </c>
      <c r="H358" s="19"/>
      <c r="I358" s="19">
        <v>9365</v>
      </c>
      <c r="J358" s="17"/>
      <c r="K358" s="17">
        <v>4498</v>
      </c>
      <c r="L358" s="22">
        <v>8997</v>
      </c>
      <c r="M358" s="22">
        <v>8833</v>
      </c>
      <c r="N358" s="17">
        <v>6625</v>
      </c>
      <c r="O358" s="21">
        <f t="shared" si="17"/>
        <v>0.7500283029548285</v>
      </c>
      <c r="P358" s="16">
        <v>9635</v>
      </c>
      <c r="Q358" s="17">
        <v>9635</v>
      </c>
    </row>
    <row r="359" spans="1:17" ht="12.75">
      <c r="A359" s="13" t="s">
        <v>492</v>
      </c>
      <c r="B359" s="68" t="s">
        <v>196</v>
      </c>
      <c r="C359" s="68"/>
      <c r="D359" s="68"/>
      <c r="G359" s="19">
        <v>26228</v>
      </c>
      <c r="H359" s="19"/>
      <c r="I359" s="19">
        <v>27356</v>
      </c>
      <c r="J359" s="17"/>
      <c r="K359" s="17">
        <v>12403</v>
      </c>
      <c r="L359" s="22">
        <v>22851</v>
      </c>
      <c r="M359" s="22">
        <v>24854</v>
      </c>
      <c r="N359" s="17">
        <v>18944</v>
      </c>
      <c r="O359" s="21">
        <f t="shared" si="17"/>
        <v>0.7622113140741933</v>
      </c>
      <c r="P359" s="16">
        <v>29645</v>
      </c>
      <c r="Q359" s="17">
        <v>28323</v>
      </c>
    </row>
    <row r="360" spans="1:17" ht="12.75">
      <c r="A360" s="13" t="s">
        <v>493</v>
      </c>
      <c r="B360" s="68" t="s">
        <v>197</v>
      </c>
      <c r="C360" s="68"/>
      <c r="D360" s="68"/>
      <c r="G360" s="19">
        <v>2327</v>
      </c>
      <c r="H360" s="19"/>
      <c r="I360" s="19">
        <v>2379</v>
      </c>
      <c r="J360" s="17"/>
      <c r="K360" s="17">
        <v>2600</v>
      </c>
      <c r="L360" s="22">
        <v>2600</v>
      </c>
      <c r="M360" s="22">
        <v>2727</v>
      </c>
      <c r="N360" s="17">
        <v>2727</v>
      </c>
      <c r="O360" s="21">
        <f t="shared" si="17"/>
        <v>1</v>
      </c>
      <c r="P360" s="16">
        <v>2868</v>
      </c>
      <c r="Q360" s="17">
        <v>2900</v>
      </c>
    </row>
    <row r="361" spans="1:17" ht="12.75">
      <c r="A361" s="13" t="s">
        <v>494</v>
      </c>
      <c r="B361" s="68" t="s">
        <v>198</v>
      </c>
      <c r="C361" s="68"/>
      <c r="D361" s="68"/>
      <c r="G361" s="30">
        <v>150</v>
      </c>
      <c r="H361" s="30"/>
      <c r="I361" s="30">
        <v>60</v>
      </c>
      <c r="J361" s="32"/>
      <c r="K361" s="32">
        <v>0</v>
      </c>
      <c r="L361" s="41">
        <v>0</v>
      </c>
      <c r="M361" s="22">
        <v>0</v>
      </c>
      <c r="N361" s="17">
        <v>0</v>
      </c>
      <c r="O361" s="21">
        <v>0</v>
      </c>
      <c r="P361" s="16">
        <v>90</v>
      </c>
      <c r="Q361" s="17">
        <v>0</v>
      </c>
    </row>
    <row r="362" spans="1:17" ht="12.75">
      <c r="A362" s="13" t="s">
        <v>495</v>
      </c>
      <c r="B362" s="68" t="s">
        <v>199</v>
      </c>
      <c r="C362" s="68"/>
      <c r="D362" s="68"/>
      <c r="G362" s="31">
        <v>11506</v>
      </c>
      <c r="I362" s="31">
        <v>11236</v>
      </c>
      <c r="K362" s="41">
        <v>5531</v>
      </c>
      <c r="L362" s="22">
        <v>11064</v>
      </c>
      <c r="M362" s="22">
        <v>13553</v>
      </c>
      <c r="N362" s="17">
        <v>10165</v>
      </c>
      <c r="O362" s="21">
        <f t="shared" si="17"/>
        <v>0.7500184461004944</v>
      </c>
      <c r="P362" s="22">
        <v>13553</v>
      </c>
      <c r="Q362" s="17">
        <v>13553</v>
      </c>
    </row>
    <row r="363" spans="1:17" ht="12.75">
      <c r="A363" s="13" t="s">
        <v>496</v>
      </c>
      <c r="B363" s="68" t="s">
        <v>200</v>
      </c>
      <c r="C363" s="68"/>
      <c r="D363" s="68"/>
      <c r="G363" s="16">
        <v>4258</v>
      </c>
      <c r="H363" s="16"/>
      <c r="I363" s="16">
        <v>5454</v>
      </c>
      <c r="J363" s="16"/>
      <c r="K363" s="16">
        <v>3224</v>
      </c>
      <c r="L363" s="43">
        <v>6446</v>
      </c>
      <c r="M363" s="22">
        <v>7018</v>
      </c>
      <c r="N363" s="17">
        <v>5016</v>
      </c>
      <c r="O363" s="21">
        <f t="shared" si="17"/>
        <v>0.7147335423197492</v>
      </c>
      <c r="P363" s="22">
        <v>6525</v>
      </c>
      <c r="Q363" s="17">
        <v>6030</v>
      </c>
    </row>
    <row r="364" spans="1:17" ht="12.75">
      <c r="A364" s="13" t="s">
        <v>497</v>
      </c>
      <c r="B364" s="68" t="s">
        <v>201</v>
      </c>
      <c r="C364" s="68"/>
      <c r="D364" s="68"/>
      <c r="G364" s="16">
        <v>13395</v>
      </c>
      <c r="H364" s="16"/>
      <c r="I364" s="16">
        <v>14044</v>
      </c>
      <c r="J364" s="16"/>
      <c r="K364" s="16">
        <v>5127</v>
      </c>
      <c r="L364" s="43">
        <v>10254</v>
      </c>
      <c r="M364" s="22">
        <v>12049</v>
      </c>
      <c r="N364" s="17">
        <v>8142</v>
      </c>
      <c r="O364" s="21">
        <f t="shared" si="17"/>
        <v>0.6757407253714001</v>
      </c>
      <c r="P364" s="22">
        <v>15343</v>
      </c>
      <c r="Q364" s="17">
        <v>13482</v>
      </c>
    </row>
    <row r="365" spans="1:17" ht="12.75">
      <c r="A365" s="13" t="s">
        <v>498</v>
      </c>
      <c r="B365" s="68" t="s">
        <v>202</v>
      </c>
      <c r="C365" s="68"/>
      <c r="D365" s="68"/>
      <c r="G365" s="16">
        <v>10261</v>
      </c>
      <c r="H365" s="16"/>
      <c r="I365" s="16">
        <v>11252</v>
      </c>
      <c r="J365" s="16"/>
      <c r="K365" s="16">
        <v>42478</v>
      </c>
      <c r="L365" s="43">
        <v>6640</v>
      </c>
      <c r="M365" s="22">
        <v>7678</v>
      </c>
      <c r="N365" s="17">
        <v>5759</v>
      </c>
      <c r="O365" s="21">
        <f t="shared" si="17"/>
        <v>0.750065121125293</v>
      </c>
      <c r="P365" s="22">
        <v>8784</v>
      </c>
      <c r="Q365" s="17">
        <v>8784</v>
      </c>
    </row>
    <row r="366" spans="1:17" ht="12.75">
      <c r="A366" s="13" t="s">
        <v>499</v>
      </c>
      <c r="B366" s="68" t="s">
        <v>203</v>
      </c>
      <c r="C366" s="68"/>
      <c r="D366" s="68"/>
      <c r="G366" s="19">
        <v>3949</v>
      </c>
      <c r="H366" s="19"/>
      <c r="I366" s="19">
        <v>4312</v>
      </c>
      <c r="J366" s="17"/>
      <c r="K366" s="17">
        <v>2152</v>
      </c>
      <c r="L366" s="22">
        <v>4305</v>
      </c>
      <c r="M366" s="22">
        <v>4205</v>
      </c>
      <c r="N366" s="17">
        <v>3153</v>
      </c>
      <c r="O366" s="21">
        <f t="shared" si="17"/>
        <v>0.7498216409036861</v>
      </c>
      <c r="P366" s="22">
        <v>4435</v>
      </c>
      <c r="Q366" s="17">
        <v>4436</v>
      </c>
    </row>
    <row r="367" spans="1:17" ht="12.75">
      <c r="A367" s="13" t="s">
        <v>500</v>
      </c>
      <c r="B367" s="68" t="s">
        <v>204</v>
      </c>
      <c r="C367" s="68"/>
      <c r="D367" s="68"/>
      <c r="G367" s="19">
        <v>7437</v>
      </c>
      <c r="H367" s="19"/>
      <c r="I367" s="19">
        <v>7294</v>
      </c>
      <c r="J367" s="17"/>
      <c r="K367" s="17">
        <v>3648</v>
      </c>
      <c r="L367" s="22">
        <v>7294</v>
      </c>
      <c r="M367" s="22">
        <v>7294</v>
      </c>
      <c r="N367" s="17">
        <v>5471</v>
      </c>
      <c r="O367" s="21">
        <f t="shared" si="17"/>
        <v>0.7500685494927337</v>
      </c>
      <c r="P367" s="22">
        <v>7501</v>
      </c>
      <c r="Q367" s="17">
        <v>7501</v>
      </c>
    </row>
    <row r="368" spans="1:17" ht="12.75">
      <c r="A368" s="13" t="s">
        <v>501</v>
      </c>
      <c r="B368" s="68" t="s">
        <v>205</v>
      </c>
      <c r="C368" s="68"/>
      <c r="D368" s="68"/>
      <c r="G368" s="19">
        <v>462</v>
      </c>
      <c r="H368" s="19"/>
      <c r="I368" s="19">
        <v>462</v>
      </c>
      <c r="J368" s="17"/>
      <c r="K368" s="17">
        <v>230</v>
      </c>
      <c r="L368" s="22">
        <v>462</v>
      </c>
      <c r="M368" s="22">
        <v>462</v>
      </c>
      <c r="N368" s="17">
        <v>346</v>
      </c>
      <c r="O368" s="21">
        <f t="shared" si="17"/>
        <v>0.7489177489177489</v>
      </c>
      <c r="P368" s="22">
        <v>462</v>
      </c>
      <c r="Q368" s="17">
        <v>462</v>
      </c>
    </row>
    <row r="369" spans="1:17" ht="12.75">
      <c r="A369" s="13" t="s">
        <v>502</v>
      </c>
      <c r="B369" s="68" t="s">
        <v>206</v>
      </c>
      <c r="C369" s="68"/>
      <c r="D369" s="68"/>
      <c r="G369" s="64">
        <v>789</v>
      </c>
      <c r="H369" s="12"/>
      <c r="I369" s="39">
        <v>789</v>
      </c>
      <c r="J369" s="12"/>
      <c r="K369" s="39">
        <v>0</v>
      </c>
      <c r="L369" s="51">
        <v>818</v>
      </c>
      <c r="M369" s="22">
        <v>789</v>
      </c>
      <c r="N369" s="17">
        <v>789</v>
      </c>
      <c r="O369" s="21">
        <f t="shared" si="17"/>
        <v>1</v>
      </c>
      <c r="P369" s="22">
        <v>789</v>
      </c>
      <c r="Q369" s="17">
        <v>790</v>
      </c>
    </row>
    <row r="370" spans="1:17" ht="12.75">
      <c r="A370" s="13" t="s">
        <v>503</v>
      </c>
      <c r="B370" s="68" t="s">
        <v>207</v>
      </c>
      <c r="C370" s="68"/>
      <c r="D370" s="68"/>
      <c r="G370" s="19">
        <v>5381</v>
      </c>
      <c r="H370" s="19"/>
      <c r="I370" s="19">
        <v>2800</v>
      </c>
      <c r="J370" s="17"/>
      <c r="K370" s="17">
        <v>0</v>
      </c>
      <c r="L370" s="22">
        <v>0</v>
      </c>
      <c r="M370" s="22">
        <v>0</v>
      </c>
      <c r="N370" s="49">
        <v>0</v>
      </c>
      <c r="O370" s="21">
        <v>0</v>
      </c>
      <c r="P370" s="22">
        <v>0</v>
      </c>
      <c r="Q370" s="17">
        <v>0</v>
      </c>
    </row>
    <row r="371" spans="1:17" s="24" customFormat="1" ht="13.5" thickBot="1">
      <c r="A371" s="91"/>
      <c r="B371" s="93" t="s">
        <v>208</v>
      </c>
      <c r="C371" s="89"/>
      <c r="D371" s="89"/>
      <c r="E371" s="84"/>
      <c r="F371" s="84"/>
      <c r="G371" s="79">
        <f>SUM(G350:G370)</f>
        <v>300291.83</v>
      </c>
      <c r="H371" s="79"/>
      <c r="I371" s="79">
        <f>SUM(I350:I370)</f>
        <v>346902.04000000004</v>
      </c>
      <c r="J371" s="80"/>
      <c r="K371" s="80">
        <f>SUM(K350:K370)</f>
        <v>235738</v>
      </c>
      <c r="L371" s="80">
        <f>SUM(L350:L370)</f>
        <v>345623.70999999996</v>
      </c>
      <c r="M371" s="81">
        <f>SUM(M350:M370)</f>
        <v>314343</v>
      </c>
      <c r="N371" s="80">
        <f>SUM(N350:N370)</f>
        <v>395295</v>
      </c>
      <c r="O371" s="82">
        <f t="shared" si="17"/>
        <v>1.2575276051955984</v>
      </c>
      <c r="P371" s="81">
        <f>SUM(P350:P370)</f>
        <v>514201</v>
      </c>
      <c r="Q371" s="80">
        <f>SUM(Q350:Q370)</f>
        <v>538995</v>
      </c>
    </row>
    <row r="372" spans="1:17" ht="12.75">
      <c r="A372" s="23"/>
      <c r="B372" s="68"/>
      <c r="C372" s="68"/>
      <c r="D372" s="68"/>
      <c r="G372" s="19"/>
      <c r="H372" s="19"/>
      <c r="I372" s="19"/>
      <c r="J372" s="17"/>
      <c r="K372" s="17"/>
      <c r="L372" s="17"/>
      <c r="Q372" s="17"/>
    </row>
    <row r="373" spans="1:17" s="24" customFormat="1" ht="13.5" thickBot="1">
      <c r="A373" s="91" t="s">
        <v>243</v>
      </c>
      <c r="B373" s="93" t="s">
        <v>240</v>
      </c>
      <c r="C373" s="89"/>
      <c r="D373" s="89"/>
      <c r="E373" s="84"/>
      <c r="F373" s="84"/>
      <c r="G373" s="79">
        <v>0</v>
      </c>
      <c r="H373" s="79"/>
      <c r="I373" s="79">
        <v>0</v>
      </c>
      <c r="J373" s="80"/>
      <c r="K373" s="80">
        <v>0</v>
      </c>
      <c r="L373" s="80"/>
      <c r="M373" s="81">
        <v>0</v>
      </c>
      <c r="N373" s="80">
        <v>0</v>
      </c>
      <c r="O373" s="82"/>
      <c r="P373" s="81">
        <v>65000</v>
      </c>
      <c r="Q373" s="80"/>
    </row>
    <row r="374" spans="1:17" s="24" customFormat="1" ht="12.75">
      <c r="A374" s="23"/>
      <c r="B374" s="95"/>
      <c r="C374" s="18"/>
      <c r="D374" s="18"/>
      <c r="G374" s="25"/>
      <c r="H374" s="25"/>
      <c r="I374" s="25"/>
      <c r="J374" s="26"/>
      <c r="K374" s="26"/>
      <c r="L374" s="26"/>
      <c r="N374" s="77"/>
      <c r="Q374" s="26"/>
    </row>
    <row r="375" spans="1:17" s="24" customFormat="1" ht="13.5" thickBot="1">
      <c r="A375" s="91"/>
      <c r="B375" s="94" t="s">
        <v>244</v>
      </c>
      <c r="C375" s="90"/>
      <c r="D375" s="90"/>
      <c r="E375" s="109"/>
      <c r="F375" s="109"/>
      <c r="G375" s="86">
        <f>SUM(G371)+G348+G342+G323+G320+G299+G274+G270+G262+G241+G202+G189+G172+G166+G144+G138+G124+G113+G373</f>
        <v>2740343.7043599994</v>
      </c>
      <c r="H375" s="86">
        <f>SUM(H371)+H348+H342+H323+H320+H299+H274+H270+H262+H241+H202+H189+H172+H166+H144+H138+H124+H113+H373</f>
        <v>0</v>
      </c>
      <c r="I375" s="86">
        <f>SUM(I371)+I348+I342+I323+I320+I299+I274+I270+I262+I241+239+I202+I189+I172+I166+I144+I138+I124+I113+I373</f>
        <v>3179020.722625</v>
      </c>
      <c r="J375" s="86">
        <f>SUM(J371)+J348+J342+J323+J320+J299+J274+J270+J262+J241+J202+J189+J172+J166+J144+J138+J124+J113+J373</f>
        <v>0</v>
      </c>
      <c r="K375" s="86">
        <f>SUM(K371)+K348+K342+K323+K320+K299+K274+K270+K262+K241+239+K202+K189+K172+K166+K144+K138+K124+K113+K373</f>
        <v>3607776.667</v>
      </c>
      <c r="L375" s="86">
        <f>SUM(L371)+L348+L342+L323+L320+L299+L274+L270+L262+L241+239+L202+L189+L172+L166+L144+L138+L124+L113+L373</f>
        <v>3517628.6859449996</v>
      </c>
      <c r="M375" s="86">
        <f>SUM(M371)+M348+M342+M323+M320+M299+M274+M270+M262+M241+239+M202+M189+M172+M166+M144+M138+M124+M113+M373</f>
        <v>3472555.5900000003</v>
      </c>
      <c r="N375" s="86">
        <f>SUM(N371)+N348+N342+N323+N320+N299+N274+N270+N262+N241+239+N202+N189+N172+N166+N144+N138+N124+N113+N373</f>
        <v>2973992.4048999995</v>
      </c>
      <c r="O375" s="82">
        <f>SUM(N375/M375)</f>
        <v>0.8564275870670797</v>
      </c>
      <c r="P375" s="86">
        <f>SUM(P371)+P348+P342+P323+P320+P299+P274+P270+P262+P241+P246+P202+P189+P172+P166+P144+P138+P124+P113+P373</f>
        <v>3715161.5925</v>
      </c>
      <c r="Q375" s="86">
        <f>SUM(Q371)+Q348+Q342+Q323+Q320+Q299+Q274+Q270+Q262+Q241+Q246+Q202+Q189+Q172+Q166+Q144+Q138+Q124+Q113+Q373</f>
        <v>3847008.728305</v>
      </c>
    </row>
    <row r="376" spans="1:17" s="24" customFormat="1" ht="12.75">
      <c r="A376" s="23"/>
      <c r="B376" s="18"/>
      <c r="C376" s="18"/>
      <c r="D376" s="18"/>
      <c r="G376" s="25"/>
      <c r="H376" s="25"/>
      <c r="I376" s="25"/>
      <c r="J376" s="26"/>
      <c r="K376" s="26"/>
      <c r="L376" s="26"/>
      <c r="N376" s="77"/>
      <c r="Q376" s="26"/>
    </row>
    <row r="377" spans="1:17" s="24" customFormat="1" ht="13.5" thickBot="1">
      <c r="A377" s="91"/>
      <c r="B377" s="93" t="s">
        <v>260</v>
      </c>
      <c r="C377" s="89"/>
      <c r="D377" s="89"/>
      <c r="E377" s="84"/>
      <c r="F377" s="84"/>
      <c r="G377" s="79">
        <f>SUM(G5+G101)</f>
        <v>2951105.85</v>
      </c>
      <c r="H377" s="79"/>
      <c r="I377" s="79">
        <f>SUM(I5+I101)</f>
        <v>3033582.81</v>
      </c>
      <c r="J377" s="80"/>
      <c r="K377" s="79">
        <f>SUM(K5+K101)</f>
        <v>3569831</v>
      </c>
      <c r="L377" s="79">
        <f>SUM(L101)</f>
        <v>3303706.49</v>
      </c>
      <c r="M377" s="79">
        <f>SUM(M101)</f>
        <v>3940969</v>
      </c>
      <c r="N377" s="79">
        <f>SUM(N101)</f>
        <v>3508187</v>
      </c>
      <c r="O377" s="82">
        <f>SUM(N377/M377)</f>
        <v>0.8901838608727956</v>
      </c>
      <c r="P377" s="79">
        <f>SUM(P101)</f>
        <v>4099441</v>
      </c>
      <c r="Q377" s="79">
        <f>SUM(Q101)</f>
        <v>3873770</v>
      </c>
    </row>
    <row r="378" spans="1:17" s="24" customFormat="1" ht="12.75">
      <c r="A378" s="23"/>
      <c r="B378" s="45"/>
      <c r="C378" s="45"/>
      <c r="D378" s="45"/>
      <c r="E378" s="110"/>
      <c r="F378" s="110"/>
      <c r="G378" s="44"/>
      <c r="H378" s="42"/>
      <c r="I378" s="42"/>
      <c r="J378" s="44"/>
      <c r="K378" s="44"/>
      <c r="L378" s="44"/>
      <c r="M378" s="27"/>
      <c r="N378" s="77"/>
      <c r="P378" s="25"/>
      <c r="Q378" s="26"/>
    </row>
    <row r="379" spans="1:17" s="24" customFormat="1" ht="13.5" thickBot="1">
      <c r="A379" s="91"/>
      <c r="B379" s="93" t="s">
        <v>265</v>
      </c>
      <c r="C379" s="89"/>
      <c r="D379" s="89"/>
      <c r="E379" s="84"/>
      <c r="F379" s="84"/>
      <c r="G379" s="79">
        <f>SUM(G377-G375)</f>
        <v>210762.1456400007</v>
      </c>
      <c r="H379" s="79"/>
      <c r="I379" s="79">
        <f>SUM(I377-I375)</f>
        <v>-145437.91262499988</v>
      </c>
      <c r="J379" s="80"/>
      <c r="K379" s="79">
        <f>SUM(K377-K375)</f>
        <v>-37945.6669999999</v>
      </c>
      <c r="L379" s="79">
        <f>SUM(L377-L375)</f>
        <v>-213922.19594499934</v>
      </c>
      <c r="M379" s="79">
        <f>SUM(M377+M378-M375)</f>
        <v>468413.4099999997</v>
      </c>
      <c r="N379" s="79">
        <f>SUM(N377+N378-N375)</f>
        <v>534194.5951000005</v>
      </c>
      <c r="O379" s="82"/>
      <c r="P379" s="79">
        <f>SUM(P377+P378-P375)</f>
        <v>384279.4075000002</v>
      </c>
      <c r="Q379" s="79">
        <f>SUM(Q377+Q378-Q375)</f>
        <v>26761.27169500012</v>
      </c>
    </row>
    <row r="380" spans="1:17" s="24" customFormat="1" ht="12.75">
      <c r="A380" s="23"/>
      <c r="B380" s="95" t="s">
        <v>595</v>
      </c>
      <c r="C380" s="18"/>
      <c r="D380" s="18"/>
      <c r="G380" s="25"/>
      <c r="H380" s="25"/>
      <c r="I380" s="25"/>
      <c r="J380" s="26"/>
      <c r="K380" s="25"/>
      <c r="L380" s="25"/>
      <c r="M380" s="25"/>
      <c r="N380" s="25"/>
      <c r="O380" s="28"/>
      <c r="P380" s="25">
        <v>0</v>
      </c>
      <c r="Q380" s="26">
        <v>0</v>
      </c>
    </row>
    <row r="381" spans="1:17" s="24" customFormat="1" ht="13.5" thickBot="1">
      <c r="A381" s="91"/>
      <c r="B381" s="93" t="s">
        <v>596</v>
      </c>
      <c r="C381" s="89"/>
      <c r="D381" s="89"/>
      <c r="E381" s="84"/>
      <c r="F381" s="84"/>
      <c r="G381" s="79"/>
      <c r="H381" s="79"/>
      <c r="I381" s="79"/>
      <c r="J381" s="80"/>
      <c r="K381" s="80"/>
      <c r="L381" s="80"/>
      <c r="M381" s="81">
        <f>SUM(M102)-M375</f>
        <v>1257666.4099999997</v>
      </c>
      <c r="N381" s="133"/>
      <c r="O381" s="84"/>
      <c r="P381" s="81">
        <f>SUM(P102)-P375</f>
        <v>1084396.4075000002</v>
      </c>
      <c r="Q381" s="81">
        <f>SUM(Q102)-Q375</f>
        <v>739761.2716950001</v>
      </c>
    </row>
    <row r="382" spans="1:12" ht="12.75">
      <c r="A382" s="23"/>
      <c r="B382" s="68"/>
      <c r="C382" s="68"/>
      <c r="D382" s="68"/>
      <c r="G382" s="19"/>
      <c r="H382" s="19"/>
      <c r="I382" s="19"/>
      <c r="J382" s="17"/>
      <c r="K382" s="19"/>
      <c r="L382" s="19"/>
    </row>
    <row r="383" spans="1:12" ht="12.75">
      <c r="A383" s="23"/>
      <c r="B383" s="68" t="s">
        <v>590</v>
      </c>
      <c r="C383" s="68"/>
      <c r="D383" s="68"/>
      <c r="G383" s="19"/>
      <c r="H383" s="19"/>
      <c r="I383" s="19"/>
      <c r="J383" s="17"/>
      <c r="K383" s="19"/>
      <c r="L383" s="19"/>
    </row>
    <row r="384" spans="1:12" ht="12.75">
      <c r="A384" s="23"/>
      <c r="B384" s="68" t="s">
        <v>591</v>
      </c>
      <c r="C384" s="68"/>
      <c r="D384" s="68"/>
      <c r="G384" s="19"/>
      <c r="H384" s="19"/>
      <c r="I384" s="19"/>
      <c r="J384" s="22"/>
      <c r="K384" s="22"/>
      <c r="L384" s="22"/>
    </row>
    <row r="385" spans="1:12" ht="12.75">
      <c r="A385" s="23"/>
      <c r="B385" s="68" t="s">
        <v>593</v>
      </c>
      <c r="C385" s="68"/>
      <c r="D385" s="68"/>
      <c r="G385" s="19"/>
      <c r="H385" s="19"/>
      <c r="I385" s="19"/>
      <c r="J385" s="22"/>
      <c r="K385" s="22"/>
      <c r="L385" s="22"/>
    </row>
    <row r="386" spans="1:12" ht="12.75">
      <c r="A386" s="23"/>
      <c r="B386" s="68" t="s">
        <v>597</v>
      </c>
      <c r="C386" s="68"/>
      <c r="D386" s="68"/>
      <c r="G386" s="19"/>
      <c r="H386" s="19"/>
      <c r="I386" s="19"/>
      <c r="J386" s="22"/>
      <c r="K386" s="22"/>
      <c r="L386" s="22"/>
    </row>
    <row r="387" spans="1:12" ht="12.75">
      <c r="A387" s="23"/>
      <c r="B387" s="68" t="s">
        <v>557</v>
      </c>
      <c r="C387" s="68"/>
      <c r="D387" s="68"/>
      <c r="G387" s="19"/>
      <c r="H387" s="19"/>
      <c r="I387" s="228">
        <v>41610</v>
      </c>
      <c r="J387" s="17"/>
      <c r="K387" s="17"/>
      <c r="L387" s="17"/>
    </row>
    <row r="388" spans="1:12" ht="12.75">
      <c r="A388" s="23"/>
      <c r="B388" s="68" t="s">
        <v>542</v>
      </c>
      <c r="C388" s="68"/>
      <c r="D388" s="68"/>
      <c r="G388" s="19" t="s">
        <v>543</v>
      </c>
      <c r="H388" s="19"/>
      <c r="I388" s="19" t="s">
        <v>543</v>
      </c>
      <c r="J388" s="17"/>
      <c r="K388" s="17"/>
      <c r="L388" s="17"/>
    </row>
    <row r="389" spans="1:12" ht="12.75">
      <c r="A389" s="23"/>
      <c r="B389" s="68" t="s">
        <v>544</v>
      </c>
      <c r="C389" s="68"/>
      <c r="D389" s="68"/>
      <c r="G389" s="19" t="s">
        <v>543</v>
      </c>
      <c r="H389" s="19"/>
      <c r="I389" s="19" t="s">
        <v>543</v>
      </c>
      <c r="J389" s="17"/>
      <c r="K389" s="17"/>
      <c r="L389" s="17"/>
    </row>
    <row r="390" spans="1:12" ht="12.75">
      <c r="A390" s="23"/>
      <c r="B390" s="68" t="s">
        <v>545</v>
      </c>
      <c r="C390" s="68"/>
      <c r="D390" s="68"/>
      <c r="G390" s="19" t="s">
        <v>543</v>
      </c>
      <c r="H390" s="19"/>
      <c r="I390" s="19" t="s">
        <v>549</v>
      </c>
      <c r="J390" s="17"/>
      <c r="K390" s="17"/>
      <c r="L390" s="17"/>
    </row>
    <row r="391" spans="1:12" ht="12.75">
      <c r="A391" s="23"/>
      <c r="B391" s="68" t="s">
        <v>546</v>
      </c>
      <c r="C391" s="68"/>
      <c r="D391" s="68"/>
      <c r="G391" s="19" t="s">
        <v>543</v>
      </c>
      <c r="H391" s="19"/>
      <c r="I391" s="19" t="s">
        <v>543</v>
      </c>
      <c r="J391" s="17"/>
      <c r="K391" s="17"/>
      <c r="L391" s="17"/>
    </row>
    <row r="392" spans="1:12" ht="12.75">
      <c r="A392" s="23"/>
      <c r="B392" s="68" t="s">
        <v>547</v>
      </c>
      <c r="C392" s="68"/>
      <c r="D392" s="68"/>
      <c r="G392" s="19" t="s">
        <v>543</v>
      </c>
      <c r="H392" s="19"/>
      <c r="I392" s="19" t="s">
        <v>543</v>
      </c>
      <c r="J392" s="17"/>
      <c r="K392" s="17"/>
      <c r="L392" s="17"/>
    </row>
    <row r="393" spans="1:12" ht="12.75">
      <c r="A393" s="23"/>
      <c r="B393" s="68" t="s">
        <v>548</v>
      </c>
      <c r="C393" s="68"/>
      <c r="D393" s="68"/>
      <c r="G393" s="19" t="s">
        <v>549</v>
      </c>
      <c r="H393" s="19"/>
      <c r="I393" s="19" t="s">
        <v>549</v>
      </c>
      <c r="J393" s="17"/>
      <c r="K393" s="17"/>
      <c r="L393" s="17"/>
    </row>
    <row r="394" spans="1:12" ht="12.75">
      <c r="A394" s="23"/>
      <c r="B394" s="68" t="s">
        <v>558</v>
      </c>
      <c r="C394" s="68"/>
      <c r="D394" s="68"/>
      <c r="G394" s="19" t="s">
        <v>549</v>
      </c>
      <c r="H394" s="19"/>
      <c r="I394" s="19" t="s">
        <v>549</v>
      </c>
      <c r="J394" s="17"/>
      <c r="K394" s="17"/>
      <c r="L394" s="17"/>
    </row>
    <row r="395" spans="1:12" ht="12.75">
      <c r="A395" s="23"/>
      <c r="B395" s="68" t="s">
        <v>692</v>
      </c>
      <c r="C395" s="68"/>
      <c r="D395" s="68"/>
      <c r="G395" s="19"/>
      <c r="H395" s="19"/>
      <c r="I395" s="228">
        <v>41736</v>
      </c>
      <c r="J395" s="17"/>
      <c r="K395" s="17"/>
      <c r="L395" s="17"/>
    </row>
    <row r="396" spans="1:12" ht="12.75">
      <c r="A396" s="23"/>
      <c r="B396" s="68"/>
      <c r="C396" s="68"/>
      <c r="D396" s="68"/>
      <c r="G396" s="19"/>
      <c r="H396" s="19"/>
      <c r="I396" s="19"/>
      <c r="J396" s="17"/>
      <c r="K396" s="17"/>
      <c r="L396" s="17"/>
    </row>
    <row r="397" spans="1:12" ht="12.75">
      <c r="A397" s="23"/>
      <c r="B397" s="68"/>
      <c r="C397" s="68"/>
      <c r="D397" s="68"/>
      <c r="G397" s="19"/>
      <c r="H397" s="19"/>
      <c r="I397" s="19"/>
      <c r="J397" s="17"/>
      <c r="K397" s="17"/>
      <c r="L397" s="17"/>
    </row>
    <row r="398" spans="1:12" ht="12.75">
      <c r="A398" s="23"/>
      <c r="B398" s="68"/>
      <c r="C398" s="68"/>
      <c r="D398" s="68"/>
      <c r="G398" s="19"/>
      <c r="H398" s="19"/>
      <c r="I398" s="19"/>
      <c r="J398" s="17"/>
      <c r="K398" s="17"/>
      <c r="L398" s="17"/>
    </row>
    <row r="399" spans="1:12" ht="12.75">
      <c r="A399" s="23"/>
      <c r="B399" s="68"/>
      <c r="C399" s="68"/>
      <c r="D399" s="68"/>
      <c r="G399" s="19"/>
      <c r="H399" s="19"/>
      <c r="I399" s="19"/>
      <c r="J399" s="17"/>
      <c r="K399" s="17"/>
      <c r="L399" s="17"/>
    </row>
    <row r="400" spans="1:12" ht="12.75">
      <c r="A400" s="23"/>
      <c r="B400" s="68"/>
      <c r="C400" s="68"/>
      <c r="D400" s="68"/>
      <c r="G400" s="19"/>
      <c r="H400" s="19"/>
      <c r="I400" s="19"/>
      <c r="J400" s="17"/>
      <c r="K400" s="17"/>
      <c r="L400" s="17"/>
    </row>
    <row r="401" spans="1:12" ht="12.75">
      <c r="A401" s="23"/>
      <c r="B401" s="68"/>
      <c r="C401" s="68"/>
      <c r="D401" s="68"/>
      <c r="G401" s="19"/>
      <c r="H401" s="19"/>
      <c r="I401" s="19"/>
      <c r="J401" s="17"/>
      <c r="K401" s="17"/>
      <c r="L401" s="17"/>
    </row>
    <row r="402" spans="1:12" ht="12.75">
      <c r="A402" s="23"/>
      <c r="B402" s="68"/>
      <c r="C402" s="68"/>
      <c r="D402" s="68"/>
      <c r="G402" s="19"/>
      <c r="H402" s="19"/>
      <c r="I402" s="19"/>
      <c r="J402" s="17"/>
      <c r="K402" s="17"/>
      <c r="L402" s="17"/>
    </row>
    <row r="403" spans="1:12" ht="12.75">
      <c r="A403" s="23"/>
      <c r="B403" s="68"/>
      <c r="C403" s="68"/>
      <c r="D403" s="68"/>
      <c r="G403" s="19"/>
      <c r="H403" s="19"/>
      <c r="I403" s="19"/>
      <c r="J403" s="17"/>
      <c r="K403" s="17"/>
      <c r="L403" s="17"/>
    </row>
    <row r="404" spans="1:12" ht="12.75">
      <c r="A404" s="23"/>
      <c r="B404" s="68"/>
      <c r="C404" s="68"/>
      <c r="D404" s="68"/>
      <c r="G404" s="19"/>
      <c r="H404" s="19"/>
      <c r="I404" s="19"/>
      <c r="J404" s="17"/>
      <c r="K404" s="17"/>
      <c r="L404" s="17"/>
    </row>
    <row r="405" spans="1:12" ht="12.75">
      <c r="A405" s="23"/>
      <c r="B405" s="68"/>
      <c r="C405" s="68"/>
      <c r="D405" s="68"/>
      <c r="G405" s="19"/>
      <c r="H405" s="19"/>
      <c r="I405" s="19"/>
      <c r="J405" s="17"/>
      <c r="K405" s="17"/>
      <c r="L405" s="17"/>
    </row>
    <row r="406" spans="1:12" ht="12.75">
      <c r="A406" s="23"/>
      <c r="B406" s="68"/>
      <c r="C406" s="68"/>
      <c r="D406" s="68"/>
      <c r="G406" s="19"/>
      <c r="H406" s="19"/>
      <c r="I406" s="19"/>
      <c r="J406" s="17"/>
      <c r="K406" s="17"/>
      <c r="L406" s="17"/>
    </row>
    <row r="407" spans="1:12" ht="12.75">
      <c r="A407" s="23"/>
      <c r="B407" s="68"/>
      <c r="C407" s="68"/>
      <c r="D407" s="68"/>
      <c r="G407" s="19"/>
      <c r="H407" s="19"/>
      <c r="I407" s="19"/>
      <c r="J407" s="17"/>
      <c r="K407" s="17"/>
      <c r="L407" s="17"/>
    </row>
    <row r="408" spans="1:12" ht="12.75">
      <c r="A408" s="23"/>
      <c r="B408" s="68"/>
      <c r="C408" s="68"/>
      <c r="D408" s="68"/>
      <c r="G408" s="19"/>
      <c r="H408" s="19"/>
      <c r="I408" s="19"/>
      <c r="J408" s="17"/>
      <c r="K408" s="17"/>
      <c r="L408" s="17"/>
    </row>
    <row r="409" spans="1:12" ht="12.75">
      <c r="A409" s="23"/>
      <c r="B409" s="68"/>
      <c r="C409" s="68"/>
      <c r="D409" s="68"/>
      <c r="G409" s="12"/>
      <c r="H409" s="12"/>
      <c r="I409" s="12"/>
      <c r="J409" s="12"/>
      <c r="K409" s="12"/>
      <c r="L409" s="12"/>
    </row>
    <row r="410" spans="1:12" ht="12.75">
      <c r="A410" s="23"/>
      <c r="B410" s="68"/>
      <c r="C410" s="68"/>
      <c r="D410" s="68"/>
      <c r="G410" s="19"/>
      <c r="H410" s="19"/>
      <c r="I410" s="19"/>
      <c r="J410" s="17"/>
      <c r="K410" s="17"/>
      <c r="L410" s="17"/>
    </row>
    <row r="411" spans="1:12" ht="12.75">
      <c r="A411" s="23"/>
      <c r="B411" s="68"/>
      <c r="C411" s="68"/>
      <c r="D411" s="68"/>
      <c r="G411" s="19"/>
      <c r="H411" s="19"/>
      <c r="I411" s="19"/>
      <c r="J411" s="17"/>
      <c r="K411" s="17"/>
      <c r="L411" s="17"/>
    </row>
    <row r="412" spans="1:12" ht="12.75">
      <c r="A412" s="23"/>
      <c r="B412" s="68"/>
      <c r="C412" s="68"/>
      <c r="D412" s="68"/>
      <c r="G412" s="19"/>
      <c r="H412" s="19"/>
      <c r="I412" s="19"/>
      <c r="J412" s="17"/>
      <c r="K412" s="17"/>
      <c r="L412" s="17"/>
    </row>
    <row r="413" spans="1:12" ht="12.75">
      <c r="A413" s="23"/>
      <c r="B413" s="68"/>
      <c r="C413" s="68"/>
      <c r="D413" s="68"/>
      <c r="G413" s="19"/>
      <c r="H413" s="19"/>
      <c r="I413" s="19"/>
      <c r="J413" s="17"/>
      <c r="K413" s="17"/>
      <c r="L413" s="17"/>
    </row>
    <row r="414" spans="1:12" ht="12.75">
      <c r="A414" s="23"/>
      <c r="B414" s="68"/>
      <c r="C414" s="68"/>
      <c r="D414" s="68"/>
      <c r="G414" s="19"/>
      <c r="H414" s="19"/>
      <c r="I414" s="19"/>
      <c r="J414" s="17"/>
      <c r="K414" s="17"/>
      <c r="L414" s="17"/>
    </row>
    <row r="415" spans="1:12" ht="12.75">
      <c r="A415" s="23"/>
      <c r="B415" s="68"/>
      <c r="C415" s="68"/>
      <c r="D415" s="68"/>
      <c r="G415" s="19"/>
      <c r="H415" s="19"/>
      <c r="I415" s="19"/>
      <c r="J415" s="17"/>
      <c r="K415" s="17"/>
      <c r="L415" s="17"/>
    </row>
    <row r="416" spans="1:12" ht="12.75">
      <c r="A416" s="23"/>
      <c r="B416" s="68"/>
      <c r="C416" s="68"/>
      <c r="D416" s="68"/>
      <c r="G416" s="30"/>
      <c r="H416" s="30"/>
      <c r="I416" s="30"/>
      <c r="J416" s="32"/>
      <c r="K416" s="32"/>
      <c r="L416" s="32"/>
    </row>
    <row r="417" spans="1:12" ht="12.75">
      <c r="A417" s="23"/>
      <c r="B417" s="68"/>
      <c r="C417" s="68"/>
      <c r="D417" s="68"/>
      <c r="G417" s="19"/>
      <c r="H417" s="19"/>
      <c r="I417" s="19"/>
      <c r="J417" s="19"/>
      <c r="K417" s="19"/>
      <c r="L417" s="19"/>
    </row>
    <row r="418" spans="1:12" ht="12.75">
      <c r="A418" s="23"/>
      <c r="B418" s="68"/>
      <c r="C418" s="68"/>
      <c r="D418" s="68"/>
      <c r="G418" s="19"/>
      <c r="H418" s="19"/>
      <c r="I418" s="19"/>
      <c r="J418" s="17"/>
      <c r="K418" s="17"/>
      <c r="L418" s="17"/>
    </row>
    <row r="419" spans="1:12" ht="12.75">
      <c r="A419" s="23"/>
      <c r="B419" s="68"/>
      <c r="C419" s="68"/>
      <c r="D419" s="68"/>
      <c r="G419" s="19"/>
      <c r="H419" s="19"/>
      <c r="I419" s="19"/>
      <c r="J419" s="17"/>
      <c r="K419" s="17"/>
      <c r="L419" s="17"/>
    </row>
    <row r="420" spans="1:12" ht="12.75">
      <c r="A420" s="23"/>
      <c r="B420" s="68"/>
      <c r="C420" s="68"/>
      <c r="D420" s="68"/>
      <c r="G420" s="30"/>
      <c r="H420" s="30"/>
      <c r="I420" s="30"/>
      <c r="J420" s="32"/>
      <c r="K420" s="32"/>
      <c r="L420" s="32"/>
    </row>
    <row r="421" spans="1:12" ht="12.75">
      <c r="A421" s="23"/>
      <c r="B421" s="68"/>
      <c r="C421" s="68"/>
      <c r="D421" s="68"/>
      <c r="G421" s="19"/>
      <c r="H421" s="19"/>
      <c r="I421" s="19"/>
      <c r="J421" s="17"/>
      <c r="K421" s="17"/>
      <c r="L421" s="17"/>
    </row>
    <row r="422" spans="1:12" ht="12.75">
      <c r="A422" s="23"/>
      <c r="B422" s="68"/>
      <c r="C422" s="68"/>
      <c r="D422" s="68"/>
      <c r="G422" s="19"/>
      <c r="H422" s="19"/>
      <c r="I422" s="19"/>
      <c r="J422" s="19"/>
      <c r="K422" s="19"/>
      <c r="L422" s="19"/>
    </row>
    <row r="423" spans="1:12" ht="12.75">
      <c r="A423" s="23"/>
      <c r="B423" s="68"/>
      <c r="C423" s="68"/>
      <c r="D423" s="68"/>
      <c r="G423" s="19"/>
      <c r="H423" s="19"/>
      <c r="I423" s="19"/>
      <c r="J423" s="17"/>
      <c r="K423" s="17"/>
      <c r="L423" s="17"/>
    </row>
    <row r="424" spans="1:12" ht="12.75">
      <c r="A424" s="23"/>
      <c r="B424" s="68"/>
      <c r="C424" s="68"/>
      <c r="D424" s="68"/>
      <c r="G424" s="19"/>
      <c r="H424" s="19"/>
      <c r="I424" s="19"/>
      <c r="J424" s="17"/>
      <c r="K424" s="17"/>
      <c r="L424" s="17"/>
    </row>
    <row r="425" spans="1:12" ht="12.75">
      <c r="A425" s="23"/>
      <c r="B425" s="68"/>
      <c r="C425" s="68"/>
      <c r="D425" s="68"/>
      <c r="G425" s="19"/>
      <c r="H425" s="19"/>
      <c r="I425" s="19"/>
      <c r="J425" s="17"/>
      <c r="K425" s="17"/>
      <c r="L425" s="17"/>
    </row>
    <row r="426" spans="1:12" ht="12.75">
      <c r="A426" s="23"/>
      <c r="B426" s="68"/>
      <c r="C426" s="68"/>
      <c r="D426" s="68"/>
      <c r="G426" s="19"/>
      <c r="H426" s="19"/>
      <c r="I426" s="19"/>
      <c r="J426" s="17"/>
      <c r="K426" s="17"/>
      <c r="L426" s="17"/>
    </row>
    <row r="427" spans="1:12" ht="12.75">
      <c r="A427" s="23"/>
      <c r="B427" s="68"/>
      <c r="C427" s="68"/>
      <c r="D427" s="68"/>
      <c r="G427" s="19"/>
      <c r="H427" s="19"/>
      <c r="I427" s="19"/>
      <c r="J427" s="17"/>
      <c r="K427" s="17"/>
      <c r="L427" s="17"/>
    </row>
    <row r="428" spans="1:12" ht="12.75">
      <c r="A428" s="23"/>
      <c r="B428" s="68"/>
      <c r="C428" s="68"/>
      <c r="D428" s="68"/>
      <c r="G428" s="59"/>
      <c r="H428" s="12"/>
      <c r="I428" s="12"/>
      <c r="J428" s="59"/>
      <c r="K428" s="60"/>
      <c r="L428" s="60"/>
    </row>
    <row r="429" spans="1:12" ht="12.75">
      <c r="A429" s="13"/>
      <c r="B429" s="101"/>
      <c r="C429" s="101"/>
      <c r="D429" s="101"/>
      <c r="G429" s="59"/>
      <c r="H429" s="12"/>
      <c r="I429" s="12"/>
      <c r="J429" s="59"/>
      <c r="K429" s="60"/>
      <c r="L429" s="60"/>
    </row>
    <row r="430" spans="1:12" ht="12.75">
      <c r="A430" s="13"/>
      <c r="B430" s="101"/>
      <c r="C430" s="101"/>
      <c r="D430" s="101"/>
      <c r="G430" s="19"/>
      <c r="H430" s="19"/>
      <c r="I430" s="19"/>
      <c r="J430" s="17"/>
      <c r="K430" s="17"/>
      <c r="L430" s="17"/>
    </row>
    <row r="431" spans="1:12" ht="12.75">
      <c r="A431" s="23"/>
      <c r="B431" s="68"/>
      <c r="C431" s="68"/>
      <c r="D431" s="68"/>
      <c r="G431" s="19"/>
      <c r="H431" s="19"/>
      <c r="I431" s="19"/>
      <c r="J431" s="17"/>
      <c r="K431" s="17"/>
      <c r="L431" s="17"/>
    </row>
    <row r="432" spans="1:12" ht="12.75">
      <c r="A432" s="23"/>
      <c r="B432" s="68"/>
      <c r="C432" s="68"/>
      <c r="D432" s="68"/>
      <c r="G432" s="19"/>
      <c r="H432" s="19"/>
      <c r="I432" s="19"/>
      <c r="J432" s="17"/>
      <c r="K432" s="17"/>
      <c r="L432" s="17"/>
    </row>
    <row r="433" spans="1:12" ht="12.75">
      <c r="A433" s="23"/>
      <c r="B433" s="68"/>
      <c r="C433" s="68"/>
      <c r="D433" s="68"/>
      <c r="G433" s="19"/>
      <c r="H433" s="19"/>
      <c r="I433" s="19"/>
      <c r="J433" s="17"/>
      <c r="K433" s="17"/>
      <c r="L433" s="17"/>
    </row>
    <row r="434" spans="1:12" ht="12.75">
      <c r="A434" s="23"/>
      <c r="B434" s="68"/>
      <c r="C434" s="68"/>
      <c r="D434" s="68"/>
      <c r="G434" s="19"/>
      <c r="H434" s="19"/>
      <c r="I434" s="19"/>
      <c r="J434" s="17"/>
      <c r="K434" s="17"/>
      <c r="L434" s="17"/>
    </row>
    <row r="435" spans="1:12" ht="12.75">
      <c r="A435" s="23"/>
      <c r="B435" s="68"/>
      <c r="C435" s="68"/>
      <c r="D435" s="68"/>
      <c r="G435" s="19"/>
      <c r="H435" s="19"/>
      <c r="I435" s="19"/>
      <c r="J435" s="17"/>
      <c r="K435" s="17"/>
      <c r="L435" s="17"/>
    </row>
    <row r="436" spans="1:12" ht="12.75">
      <c r="A436" s="23"/>
      <c r="B436" s="68"/>
      <c r="C436" s="68"/>
      <c r="D436" s="68"/>
      <c r="G436" s="19"/>
      <c r="H436" s="19"/>
      <c r="I436" s="19"/>
      <c r="J436" s="17"/>
      <c r="K436" s="17"/>
      <c r="L436" s="17"/>
    </row>
    <row r="437" spans="1:12" ht="12.75">
      <c r="A437" s="23"/>
      <c r="B437" s="68"/>
      <c r="C437" s="68"/>
      <c r="D437" s="68"/>
      <c r="G437" s="19"/>
      <c r="H437" s="19"/>
      <c r="I437" s="19"/>
      <c r="J437" s="17"/>
      <c r="K437" s="17"/>
      <c r="L437" s="17"/>
    </row>
    <row r="438" spans="1:12" ht="12.75">
      <c r="A438" s="23"/>
      <c r="B438" s="68"/>
      <c r="C438" s="68"/>
      <c r="D438" s="68"/>
      <c r="G438" s="19"/>
      <c r="H438" s="19"/>
      <c r="I438" s="19"/>
      <c r="J438" s="17"/>
      <c r="K438" s="17"/>
      <c r="L438" s="17"/>
    </row>
    <row r="439" spans="1:12" ht="12.75">
      <c r="A439" s="23"/>
      <c r="B439" s="68"/>
      <c r="C439" s="68"/>
      <c r="D439" s="68"/>
      <c r="G439" s="19"/>
      <c r="H439" s="19"/>
      <c r="I439" s="19"/>
      <c r="J439" s="17"/>
      <c r="K439" s="17"/>
      <c r="L439" s="17"/>
    </row>
    <row r="440" spans="1:12" ht="12.75">
      <c r="A440" s="23"/>
      <c r="B440" s="68"/>
      <c r="C440" s="68"/>
      <c r="D440" s="68"/>
      <c r="G440" s="19"/>
      <c r="H440" s="19"/>
      <c r="I440" s="19"/>
      <c r="J440" s="17"/>
      <c r="K440" s="17"/>
      <c r="L440" s="17"/>
    </row>
    <row r="441" spans="1:12" ht="12.75">
      <c r="A441" s="23"/>
      <c r="B441" s="68"/>
      <c r="C441" s="68"/>
      <c r="D441" s="68"/>
      <c r="G441" s="19"/>
      <c r="H441" s="19"/>
      <c r="I441" s="19"/>
      <c r="J441" s="17"/>
      <c r="K441" s="17"/>
      <c r="L441" s="17"/>
    </row>
    <row r="442" spans="1:12" ht="12.75">
      <c r="A442" s="23"/>
      <c r="B442" s="68"/>
      <c r="C442" s="68"/>
      <c r="D442" s="68"/>
      <c r="G442" s="19"/>
      <c r="H442" s="19"/>
      <c r="I442" s="19"/>
      <c r="J442" s="17"/>
      <c r="K442" s="17"/>
      <c r="L442" s="17"/>
    </row>
    <row r="443" spans="1:12" ht="13.5" thickBot="1">
      <c r="A443" s="23"/>
      <c r="B443" s="68"/>
      <c r="C443" s="68"/>
      <c r="D443" s="68"/>
      <c r="G443" s="65"/>
      <c r="H443" s="65"/>
      <c r="I443" s="65"/>
      <c r="J443" s="66"/>
      <c r="K443" s="66"/>
      <c r="L443" s="66"/>
    </row>
    <row r="444" spans="1:12" ht="12.75">
      <c r="A444" s="23"/>
      <c r="B444" s="68"/>
      <c r="C444" s="68"/>
      <c r="D444" s="68"/>
      <c r="G444" s="19"/>
      <c r="H444" s="19"/>
      <c r="I444" s="19"/>
      <c r="J444" s="17"/>
      <c r="K444" s="17"/>
      <c r="L444" s="17"/>
    </row>
    <row r="445" spans="1:12" ht="12.75">
      <c r="A445" s="23"/>
      <c r="B445" s="68"/>
      <c r="C445" s="68"/>
      <c r="D445" s="68"/>
      <c r="G445" s="17"/>
      <c r="H445" s="17"/>
      <c r="I445" s="17"/>
      <c r="J445" s="17"/>
      <c r="K445" s="17"/>
      <c r="L445" s="17"/>
    </row>
    <row r="446" spans="1:12" ht="12.75">
      <c r="A446" s="23"/>
      <c r="B446" s="68"/>
      <c r="C446" s="68"/>
      <c r="D446" s="68"/>
      <c r="G446" s="19"/>
      <c r="H446" s="19"/>
      <c r="I446" s="19"/>
      <c r="J446" s="17"/>
      <c r="K446" s="17"/>
      <c r="L446" s="17"/>
    </row>
    <row r="447" spans="1:12" ht="12.75">
      <c r="A447" s="23"/>
      <c r="B447" s="68"/>
      <c r="C447" s="68"/>
      <c r="D447" s="68"/>
      <c r="G447" s="19"/>
      <c r="H447" s="19"/>
      <c r="I447" s="19"/>
      <c r="J447" s="17"/>
      <c r="K447" s="17"/>
      <c r="L447" s="17"/>
    </row>
    <row r="448" spans="1:12" ht="12.75">
      <c r="A448" s="23"/>
      <c r="C448" s="68"/>
      <c r="D448" s="68"/>
      <c r="E448" s="68"/>
      <c r="H448" s="19"/>
      <c r="I448" s="19"/>
      <c r="J448" s="17"/>
      <c r="K448" s="17"/>
      <c r="L448" s="17"/>
    </row>
    <row r="449" spans="1:12" ht="12.75">
      <c r="A449" s="23"/>
      <c r="B449" s="68"/>
      <c r="C449" s="68"/>
      <c r="D449" s="68"/>
      <c r="G449" s="19"/>
      <c r="H449" s="19"/>
      <c r="I449" s="19"/>
      <c r="J449" s="17"/>
      <c r="K449" s="17"/>
      <c r="L449" s="17"/>
    </row>
    <row r="450" spans="1:12" ht="12.75">
      <c r="A450" s="23"/>
      <c r="B450" s="68"/>
      <c r="C450" s="68"/>
      <c r="D450" s="68"/>
      <c r="G450" s="19"/>
      <c r="H450" s="19"/>
      <c r="I450" s="19"/>
      <c r="J450" s="17"/>
      <c r="K450" s="17"/>
      <c r="L450" s="17"/>
    </row>
    <row r="451" spans="1:12" ht="12.75">
      <c r="A451" s="23"/>
      <c r="B451" s="68"/>
      <c r="C451" s="68"/>
      <c r="D451" s="68"/>
      <c r="G451" s="19"/>
      <c r="H451" s="19"/>
      <c r="I451" s="19"/>
      <c r="J451" s="17"/>
      <c r="K451" s="17"/>
      <c r="L451" s="17"/>
    </row>
    <row r="452" spans="1:12" ht="12.75">
      <c r="A452" s="23"/>
      <c r="B452" s="68"/>
      <c r="C452" s="68"/>
      <c r="D452" s="68"/>
      <c r="G452" s="19"/>
      <c r="H452" s="19"/>
      <c r="I452" s="19"/>
      <c r="J452" s="17"/>
      <c r="K452" s="17"/>
      <c r="L452" s="17"/>
    </row>
    <row r="453" spans="1:12" ht="12.75">
      <c r="A453" s="23"/>
      <c r="B453" s="68"/>
      <c r="C453" s="68"/>
      <c r="D453" s="68"/>
      <c r="G453" s="19"/>
      <c r="H453" s="19"/>
      <c r="I453" s="19"/>
      <c r="J453" s="17"/>
      <c r="K453" s="17"/>
      <c r="L453" s="17"/>
    </row>
    <row r="454" spans="1:12" ht="12.75">
      <c r="A454" s="23"/>
      <c r="B454" s="68"/>
      <c r="C454" s="68"/>
      <c r="D454" s="68"/>
      <c r="G454" s="12"/>
      <c r="H454" s="12"/>
      <c r="I454" s="12"/>
      <c r="J454" s="12"/>
      <c r="K454" s="12"/>
      <c r="L454" s="12"/>
    </row>
    <row r="455" spans="1:12" ht="12.75">
      <c r="A455" s="23"/>
      <c r="B455" s="68"/>
      <c r="C455" s="68"/>
      <c r="D455" s="68"/>
      <c r="G455" s="19"/>
      <c r="H455" s="19"/>
      <c r="I455" s="19"/>
      <c r="J455" s="17"/>
      <c r="K455" s="17"/>
      <c r="L455" s="17"/>
    </row>
    <row r="456" spans="1:12" ht="12.75">
      <c r="A456" s="23"/>
      <c r="B456" s="68"/>
      <c r="C456" s="68"/>
      <c r="D456" s="68"/>
      <c r="G456" s="19"/>
      <c r="H456" s="19"/>
      <c r="I456" s="19"/>
      <c r="J456" s="17"/>
      <c r="K456" s="17"/>
      <c r="L456" s="17"/>
    </row>
    <row r="457" spans="1:12" ht="12.75">
      <c r="A457" s="23"/>
      <c r="B457" s="68"/>
      <c r="C457" s="68"/>
      <c r="D457" s="68"/>
      <c r="G457" s="19"/>
      <c r="H457" s="19"/>
      <c r="I457" s="19"/>
      <c r="J457" s="17"/>
      <c r="K457" s="17"/>
      <c r="L457" s="17"/>
    </row>
    <row r="458" spans="1:12" ht="12.75">
      <c r="A458" s="23"/>
      <c r="B458" s="68"/>
      <c r="C458" s="68"/>
      <c r="D458" s="68"/>
      <c r="G458" s="19"/>
      <c r="H458" s="19"/>
      <c r="I458" s="19"/>
      <c r="J458" s="17"/>
      <c r="K458" s="17"/>
      <c r="L458" s="17"/>
    </row>
    <row r="459" spans="1:12" ht="12.75">
      <c r="A459" s="23"/>
      <c r="B459" s="68"/>
      <c r="C459" s="68"/>
      <c r="D459" s="68"/>
      <c r="G459" s="19"/>
      <c r="H459" s="19"/>
      <c r="I459" s="19"/>
      <c r="J459" s="17"/>
      <c r="K459" s="17"/>
      <c r="L459" s="17"/>
    </row>
    <row r="460" spans="1:12" ht="12.75">
      <c r="A460" s="23"/>
      <c r="B460" s="68"/>
      <c r="C460" s="68"/>
      <c r="D460" s="68"/>
      <c r="G460" s="30"/>
      <c r="H460" s="30"/>
      <c r="I460" s="30"/>
      <c r="J460" s="32"/>
      <c r="K460" s="17"/>
      <c r="L460" s="17"/>
    </row>
    <row r="461" spans="1:12" ht="12.75">
      <c r="A461" s="23"/>
      <c r="B461" s="68"/>
      <c r="C461" s="68"/>
      <c r="D461" s="68"/>
      <c r="G461" s="30"/>
      <c r="H461" s="30"/>
      <c r="I461" s="30"/>
      <c r="J461" s="32"/>
      <c r="K461" s="17"/>
      <c r="L461" s="17"/>
    </row>
    <row r="462" spans="1:12" ht="13.5" thickBot="1">
      <c r="A462" s="23"/>
      <c r="B462" s="68"/>
      <c r="C462" s="68"/>
      <c r="D462" s="68"/>
      <c r="G462" s="65"/>
      <c r="H462" s="65"/>
      <c r="I462" s="65"/>
      <c r="J462" s="66"/>
      <c r="K462" s="66"/>
      <c r="L462" s="66"/>
    </row>
    <row r="463" spans="1:12" ht="12.75">
      <c r="A463" s="23"/>
      <c r="B463" s="68"/>
      <c r="C463" s="68"/>
      <c r="D463" s="68"/>
      <c r="G463" s="19"/>
      <c r="H463" s="19"/>
      <c r="I463" s="19"/>
      <c r="J463" s="17"/>
      <c r="K463" s="17"/>
      <c r="L463" s="17"/>
    </row>
    <row r="464" spans="1:12" ht="12.75">
      <c r="A464" s="23"/>
      <c r="B464" s="68"/>
      <c r="C464" s="68"/>
      <c r="D464" s="68"/>
      <c r="G464" s="19"/>
      <c r="H464" s="19"/>
      <c r="I464" s="19"/>
      <c r="J464" s="19"/>
      <c r="K464" s="19"/>
      <c r="L464" s="19"/>
    </row>
    <row r="465" spans="1:12" ht="12.75">
      <c r="A465" s="23"/>
      <c r="B465" s="68"/>
      <c r="C465" s="68"/>
      <c r="D465" s="68"/>
      <c r="G465" s="19"/>
      <c r="H465" s="19"/>
      <c r="I465" s="19"/>
      <c r="J465" s="17"/>
      <c r="K465" s="17"/>
      <c r="L465" s="17"/>
    </row>
    <row r="466" spans="1:12" ht="12.75">
      <c r="A466" s="23"/>
      <c r="B466" s="68"/>
      <c r="C466" s="68"/>
      <c r="D466" s="68"/>
      <c r="G466" s="19"/>
      <c r="H466" s="19"/>
      <c r="I466" s="19"/>
      <c r="J466" s="17"/>
      <c r="K466" s="17"/>
      <c r="L466" s="17"/>
    </row>
    <row r="467" spans="1:12" ht="12.75">
      <c r="A467" s="23"/>
      <c r="B467" s="68"/>
      <c r="C467" s="68"/>
      <c r="D467" s="68"/>
      <c r="G467" s="59"/>
      <c r="H467" s="12"/>
      <c r="I467" s="12"/>
      <c r="J467" s="59"/>
      <c r="K467" s="60"/>
      <c r="L467" s="60"/>
    </row>
    <row r="468" spans="1:12" ht="12.75">
      <c r="A468" s="13"/>
      <c r="B468" s="101"/>
      <c r="C468" s="101"/>
      <c r="D468" s="101"/>
      <c r="G468" s="59"/>
      <c r="H468" s="12"/>
      <c r="I468" s="12"/>
      <c r="J468" s="59"/>
      <c r="K468" s="60"/>
      <c r="L468" s="60"/>
    </row>
    <row r="469" spans="1:12" ht="12.75">
      <c r="A469" s="13"/>
      <c r="B469" s="101"/>
      <c r="C469" s="101"/>
      <c r="D469" s="101"/>
      <c r="G469" s="59"/>
      <c r="H469" s="12"/>
      <c r="I469" s="12"/>
      <c r="J469" s="59"/>
      <c r="K469" s="60"/>
      <c r="L469" s="60"/>
    </row>
    <row r="470" spans="1:12" ht="12.75">
      <c r="A470" s="13"/>
      <c r="B470" s="101"/>
      <c r="C470" s="101"/>
      <c r="D470" s="101"/>
      <c r="G470" s="59"/>
      <c r="H470" s="12"/>
      <c r="I470" s="12"/>
      <c r="J470" s="59"/>
      <c r="K470" s="60"/>
      <c r="L470" s="60"/>
    </row>
    <row r="471" spans="2:12" ht="12.75">
      <c r="B471" s="68"/>
      <c r="C471" s="68"/>
      <c r="D471" s="68"/>
      <c r="F471" s="19"/>
      <c r="G471" s="19"/>
      <c r="H471" s="17"/>
      <c r="I471" s="17"/>
      <c r="J471" s="17"/>
      <c r="K471" s="17"/>
      <c r="L471" s="17"/>
    </row>
    <row r="472" spans="7:12" ht="12.75">
      <c r="G472" s="19"/>
      <c r="H472" s="19"/>
      <c r="I472" s="19"/>
      <c r="J472" s="17"/>
      <c r="K472" s="17"/>
      <c r="L472" s="17"/>
    </row>
    <row r="473" spans="1:12" ht="12.75">
      <c r="A473" s="23"/>
      <c r="B473" s="68"/>
      <c r="C473" s="68"/>
      <c r="F473" s="19"/>
      <c r="G473" s="19"/>
      <c r="H473" s="17"/>
      <c r="I473" s="17"/>
      <c r="J473" s="17"/>
      <c r="K473" s="49"/>
      <c r="L473" s="49"/>
    </row>
    <row r="474" ht="12.75">
      <c r="A474" s="23"/>
    </row>
    <row r="475" ht="12.75">
      <c r="A475" s="23"/>
    </row>
    <row r="476" spans="1:12" ht="12.75">
      <c r="A476" s="23"/>
      <c r="B476" s="68"/>
      <c r="C476" s="68"/>
      <c r="D476" s="68"/>
      <c r="G476" s="19"/>
      <c r="H476" s="19"/>
      <c r="I476" s="19"/>
      <c r="J476" s="17"/>
      <c r="K476" s="17"/>
      <c r="L476" s="17"/>
    </row>
    <row r="477" ht="12.75">
      <c r="A477" s="23"/>
    </row>
    <row r="478" spans="1:12" ht="12.75">
      <c r="A478" s="23"/>
      <c r="B478" s="68"/>
      <c r="C478" s="68"/>
      <c r="D478" s="68"/>
      <c r="G478" s="19"/>
      <c r="H478" s="19"/>
      <c r="I478" s="19"/>
      <c r="J478" s="17"/>
      <c r="K478" s="17"/>
      <c r="L478" s="17"/>
    </row>
    <row r="479" spans="1:12" ht="12.75">
      <c r="A479" s="23"/>
      <c r="C479" s="68"/>
      <c r="D479" s="68"/>
      <c r="G479" s="12"/>
      <c r="H479" s="12"/>
      <c r="I479" s="12"/>
      <c r="J479" s="12"/>
      <c r="K479" s="12"/>
      <c r="L479" s="12"/>
    </row>
    <row r="480" spans="1:12" ht="12.75">
      <c r="A480" s="23"/>
      <c r="B480" s="68"/>
      <c r="C480" s="68"/>
      <c r="D480" s="68"/>
      <c r="G480" s="19"/>
      <c r="H480" s="19"/>
      <c r="I480" s="19"/>
      <c r="J480" s="17"/>
      <c r="K480" s="17"/>
      <c r="L480" s="17"/>
    </row>
    <row r="481" spans="1:12" ht="12.75">
      <c r="A481" s="23"/>
      <c r="B481" s="68"/>
      <c r="C481" s="68"/>
      <c r="D481" s="68"/>
      <c r="G481" s="19"/>
      <c r="H481" s="19"/>
      <c r="I481" s="19"/>
      <c r="J481" s="17"/>
      <c r="K481" s="17"/>
      <c r="L481" s="17"/>
    </row>
    <row r="482" spans="1:12" ht="12.75">
      <c r="A482" s="23"/>
      <c r="B482" s="68"/>
      <c r="C482" s="68"/>
      <c r="D482" s="68"/>
      <c r="G482" s="19"/>
      <c r="H482" s="19"/>
      <c r="I482" s="19"/>
      <c r="J482" s="17"/>
      <c r="K482" s="17"/>
      <c r="L482" s="17"/>
    </row>
    <row r="483" spans="1:12" ht="13.5" thickBot="1">
      <c r="A483" s="23"/>
      <c r="B483" s="68"/>
      <c r="C483" s="68"/>
      <c r="D483" s="68"/>
      <c r="G483" s="65"/>
      <c r="H483" s="65"/>
      <c r="I483" s="65"/>
      <c r="J483" s="66"/>
      <c r="K483" s="66"/>
      <c r="L483" s="66"/>
    </row>
    <row r="484" spans="1:12" ht="12.75">
      <c r="A484" s="23"/>
      <c r="B484" s="68"/>
      <c r="C484" s="68"/>
      <c r="D484" s="68"/>
      <c r="G484" s="19"/>
      <c r="H484" s="19"/>
      <c r="I484" s="19"/>
      <c r="J484" s="17"/>
      <c r="K484" s="17"/>
      <c r="L484" s="17"/>
    </row>
    <row r="485" spans="1:12" ht="12.75">
      <c r="A485" s="23"/>
      <c r="B485" s="68"/>
      <c r="C485" s="68"/>
      <c r="D485" s="68"/>
      <c r="G485" s="19"/>
      <c r="H485" s="19"/>
      <c r="I485" s="19"/>
      <c r="J485" s="17"/>
      <c r="K485" s="17"/>
      <c r="L485" s="17"/>
    </row>
    <row r="486" spans="1:12" ht="12.75">
      <c r="A486" s="23"/>
      <c r="B486" s="68"/>
      <c r="C486" s="68"/>
      <c r="D486" s="68"/>
      <c r="G486" s="19"/>
      <c r="H486" s="19"/>
      <c r="I486" s="19"/>
      <c r="J486" s="19"/>
      <c r="K486" s="19"/>
      <c r="L486" s="19"/>
    </row>
    <row r="487" spans="1:12" ht="12.75">
      <c r="A487" s="23"/>
      <c r="B487" s="68"/>
      <c r="C487" s="68"/>
      <c r="D487" s="68"/>
      <c r="G487" s="19"/>
      <c r="H487" s="19"/>
      <c r="I487" s="19"/>
      <c r="J487" s="17"/>
      <c r="K487" s="17"/>
      <c r="L487" s="17"/>
    </row>
    <row r="488" spans="1:12" ht="12.75">
      <c r="A488" s="23"/>
      <c r="B488" s="68"/>
      <c r="C488" s="68"/>
      <c r="D488" s="68"/>
      <c r="G488" s="19"/>
      <c r="H488" s="19"/>
      <c r="I488" s="19"/>
      <c r="J488" s="17"/>
      <c r="K488" s="17"/>
      <c r="L488" s="17"/>
    </row>
    <row r="489" spans="1:12" ht="12.75">
      <c r="A489" s="23"/>
      <c r="B489" s="68"/>
      <c r="C489" s="68"/>
      <c r="D489" s="68"/>
      <c r="G489" s="19"/>
      <c r="H489" s="19"/>
      <c r="I489" s="19"/>
      <c r="J489" s="17"/>
      <c r="K489" s="17"/>
      <c r="L489" s="17"/>
    </row>
    <row r="490" spans="1:12" ht="12.75">
      <c r="A490" s="23"/>
      <c r="B490" s="68"/>
      <c r="C490" s="68"/>
      <c r="D490" s="68"/>
      <c r="G490" s="19"/>
      <c r="H490" s="19"/>
      <c r="I490" s="19"/>
      <c r="J490" s="17"/>
      <c r="K490" s="17"/>
      <c r="L490" s="17"/>
    </row>
    <row r="491" spans="1:12" ht="12.75">
      <c r="A491" s="23"/>
      <c r="B491" s="68"/>
      <c r="C491" s="68"/>
      <c r="D491" s="68"/>
      <c r="G491" s="19"/>
      <c r="H491" s="19"/>
      <c r="I491" s="19"/>
      <c r="J491" s="17"/>
      <c r="K491" s="17"/>
      <c r="L491" s="17"/>
    </row>
    <row r="492" spans="1:12" ht="12.75">
      <c r="A492" s="23"/>
      <c r="B492" s="68"/>
      <c r="C492" s="68"/>
      <c r="D492" s="68"/>
      <c r="F492" s="46"/>
      <c r="G492" s="19"/>
      <c r="H492" s="19"/>
      <c r="I492" s="19"/>
      <c r="J492" s="17"/>
      <c r="K492" s="17"/>
      <c r="L492" s="17"/>
    </row>
    <row r="493" spans="1:12" ht="12.75">
      <c r="A493" s="23"/>
      <c r="B493" s="68"/>
      <c r="C493" s="68"/>
      <c r="D493" s="68"/>
      <c r="G493" s="19"/>
      <c r="H493" s="19"/>
      <c r="I493" s="19"/>
      <c r="J493" s="17"/>
      <c r="K493" s="17"/>
      <c r="L493" s="17"/>
    </row>
    <row r="494" spans="1:12" ht="12.75">
      <c r="A494" s="23"/>
      <c r="B494" s="68"/>
      <c r="C494" s="68"/>
      <c r="D494" s="68"/>
      <c r="G494" s="19"/>
      <c r="H494" s="19"/>
      <c r="I494" s="19"/>
      <c r="J494" s="17"/>
      <c r="K494" s="17"/>
      <c r="L494" s="17"/>
    </row>
    <row r="495" spans="1:12" ht="12.75">
      <c r="A495" s="23"/>
      <c r="C495" s="68"/>
      <c r="D495" s="68"/>
      <c r="G495" s="12"/>
      <c r="H495" s="12"/>
      <c r="I495" s="12"/>
      <c r="J495" s="12"/>
      <c r="K495" s="12"/>
      <c r="L495" s="12"/>
    </row>
    <row r="496" spans="1:12" ht="12.75">
      <c r="A496" s="23"/>
      <c r="B496" s="68"/>
      <c r="C496" s="68"/>
      <c r="D496" s="68"/>
      <c r="G496" s="19"/>
      <c r="H496" s="19"/>
      <c r="I496" s="19"/>
      <c r="J496" s="17"/>
      <c r="K496" s="17"/>
      <c r="L496" s="17"/>
    </row>
    <row r="497" spans="1:12" ht="12.75">
      <c r="A497" s="23"/>
      <c r="B497" s="68"/>
      <c r="C497" s="68"/>
      <c r="D497" s="68"/>
      <c r="G497" s="19"/>
      <c r="H497" s="19"/>
      <c r="I497" s="19"/>
      <c r="J497" s="22"/>
      <c r="K497" s="17"/>
      <c r="L497" s="17"/>
    </row>
    <row r="498" spans="1:12" ht="12.75">
      <c r="A498" s="23"/>
      <c r="B498" s="68"/>
      <c r="C498" s="68"/>
      <c r="D498" s="68"/>
      <c r="G498" s="19"/>
      <c r="H498" s="19"/>
      <c r="I498" s="19"/>
      <c r="J498" s="17"/>
      <c r="K498" s="17"/>
      <c r="L498" s="17"/>
    </row>
    <row r="499" spans="1:12" ht="12.75">
      <c r="A499" s="23"/>
      <c r="B499" s="68"/>
      <c r="C499" s="68"/>
      <c r="D499" s="68"/>
      <c r="G499" s="19"/>
      <c r="H499" s="19"/>
      <c r="I499" s="19"/>
      <c r="J499" s="17"/>
      <c r="K499" s="17"/>
      <c r="L499" s="17"/>
    </row>
    <row r="500" spans="1:12" ht="12.75">
      <c r="A500" s="23"/>
      <c r="B500" s="68"/>
      <c r="C500" s="68"/>
      <c r="D500" s="68"/>
      <c r="G500" s="19"/>
      <c r="H500" s="19"/>
      <c r="I500" s="19"/>
      <c r="J500" s="17"/>
      <c r="K500" s="17"/>
      <c r="L500" s="17"/>
    </row>
    <row r="501" spans="1:12" ht="12.75">
      <c r="A501" s="23"/>
      <c r="B501" s="68"/>
      <c r="C501" s="68"/>
      <c r="D501" s="68"/>
      <c r="F501" s="49"/>
      <c r="G501" s="19"/>
      <c r="H501" s="19"/>
      <c r="I501" s="19"/>
      <c r="J501" s="17"/>
      <c r="K501" s="17"/>
      <c r="L501" s="17"/>
    </row>
    <row r="502" spans="1:12" ht="12.75">
      <c r="A502" s="23"/>
      <c r="B502" s="68"/>
      <c r="C502" s="68"/>
      <c r="D502" s="68"/>
      <c r="G502" s="19"/>
      <c r="H502" s="47"/>
      <c r="I502" s="47"/>
      <c r="J502" s="22"/>
      <c r="K502" s="17"/>
      <c r="L502" s="17"/>
    </row>
    <row r="503" spans="1:12" ht="12.75">
      <c r="A503" s="23"/>
      <c r="B503" s="68"/>
      <c r="C503" s="68"/>
      <c r="D503" s="68"/>
      <c r="G503" s="19"/>
      <c r="H503" s="19"/>
      <c r="I503" s="19"/>
      <c r="J503" s="17"/>
      <c r="K503" s="17"/>
      <c r="L503" s="17"/>
    </row>
    <row r="504" spans="1:12" ht="12.75">
      <c r="A504" s="23"/>
      <c r="B504" s="68"/>
      <c r="C504" s="68"/>
      <c r="D504" s="68"/>
      <c r="G504" s="19"/>
      <c r="H504" s="19"/>
      <c r="I504" s="19"/>
      <c r="J504" s="22"/>
      <c r="K504" s="17"/>
      <c r="L504" s="17"/>
    </row>
    <row r="505" spans="1:12" ht="12.75">
      <c r="A505" s="23"/>
      <c r="B505" s="68"/>
      <c r="C505" s="68"/>
      <c r="D505" s="68"/>
      <c r="G505" s="19"/>
      <c r="H505" s="19"/>
      <c r="I505" s="19"/>
      <c r="J505" s="22"/>
      <c r="K505" s="17"/>
      <c r="L505" s="17"/>
    </row>
    <row r="506" spans="1:12" ht="12.75">
      <c r="A506" s="23"/>
      <c r="B506" s="68"/>
      <c r="C506" s="68"/>
      <c r="D506" s="68"/>
      <c r="G506" s="19"/>
      <c r="H506" s="19"/>
      <c r="I506" s="19"/>
      <c r="J506" s="17"/>
      <c r="K506" s="17"/>
      <c r="L506" s="17"/>
    </row>
    <row r="507" spans="1:12" ht="12.75">
      <c r="A507" s="23"/>
      <c r="B507" s="68"/>
      <c r="C507" s="68"/>
      <c r="D507" s="68"/>
      <c r="G507" s="19"/>
      <c r="H507" s="19"/>
      <c r="I507" s="19"/>
      <c r="J507" s="17"/>
      <c r="K507" s="17"/>
      <c r="L507" s="17"/>
    </row>
    <row r="508" spans="1:12" ht="12.75">
      <c r="A508" s="23"/>
      <c r="B508" s="68"/>
      <c r="C508" s="68"/>
      <c r="D508" s="68"/>
      <c r="G508" s="19"/>
      <c r="H508" s="19"/>
      <c r="I508" s="19"/>
      <c r="J508" s="17"/>
      <c r="K508" s="17"/>
      <c r="L508" s="17"/>
    </row>
    <row r="509" spans="1:12" ht="12.75">
      <c r="A509" s="23"/>
      <c r="B509" s="68"/>
      <c r="C509" s="68"/>
      <c r="D509" s="68"/>
      <c r="G509" s="19"/>
      <c r="H509" s="19"/>
      <c r="I509" s="19"/>
      <c r="J509" s="17"/>
      <c r="K509" s="17"/>
      <c r="L509" s="17"/>
    </row>
    <row r="510" spans="1:12" ht="13.5" thickBot="1">
      <c r="A510" s="23"/>
      <c r="B510" s="68"/>
      <c r="C510" s="68"/>
      <c r="D510" s="68"/>
      <c r="G510" s="65"/>
      <c r="H510" s="65"/>
      <c r="I510" s="65"/>
      <c r="J510" s="66"/>
      <c r="K510" s="66"/>
      <c r="L510" s="66"/>
    </row>
    <row r="511" spans="1:12" ht="12.75">
      <c r="A511" s="23"/>
      <c r="B511" s="68"/>
      <c r="C511" s="68"/>
      <c r="D511" s="68"/>
      <c r="G511" s="19"/>
      <c r="H511" s="19"/>
      <c r="I511" s="19"/>
      <c r="J511" s="17"/>
      <c r="K511" s="17"/>
      <c r="L511" s="17"/>
    </row>
    <row r="512" spans="1:12" ht="12.75">
      <c r="A512" s="23"/>
      <c r="B512" s="68"/>
      <c r="C512" s="68"/>
      <c r="D512" s="68"/>
      <c r="G512" s="19"/>
      <c r="H512" s="19"/>
      <c r="I512" s="19"/>
      <c r="J512" s="17"/>
      <c r="K512" s="17"/>
      <c r="L512" s="17"/>
    </row>
    <row r="513" spans="1:12" ht="12.75">
      <c r="A513" s="23"/>
      <c r="B513" s="68"/>
      <c r="C513" s="68"/>
      <c r="D513" s="68"/>
      <c r="G513" s="19"/>
      <c r="H513" s="19"/>
      <c r="I513" s="19"/>
      <c r="J513" s="19"/>
      <c r="K513" s="19"/>
      <c r="L513" s="19"/>
    </row>
    <row r="514" spans="1:12" ht="12.75">
      <c r="A514" s="23"/>
      <c r="B514" s="68"/>
      <c r="C514" s="68"/>
      <c r="D514" s="68"/>
      <c r="G514" s="19"/>
      <c r="H514" s="19"/>
      <c r="I514" s="19"/>
      <c r="J514" s="17"/>
      <c r="K514" s="17"/>
      <c r="L514" s="17"/>
    </row>
    <row r="515" spans="1:12" ht="12.75">
      <c r="A515" s="23"/>
      <c r="B515" s="68"/>
      <c r="C515" s="68"/>
      <c r="D515" s="68"/>
      <c r="G515" s="19"/>
      <c r="H515" s="19"/>
      <c r="I515" s="19"/>
      <c r="J515" s="17"/>
      <c r="K515" s="17"/>
      <c r="L515" s="17"/>
    </row>
    <row r="516" spans="1:12" ht="12.75">
      <c r="A516" s="23"/>
      <c r="B516" s="68"/>
      <c r="C516" s="68"/>
      <c r="D516" s="68"/>
      <c r="G516" s="19"/>
      <c r="H516" s="19"/>
      <c r="I516" s="19"/>
      <c r="J516" s="17"/>
      <c r="K516" s="17"/>
      <c r="L516" s="17"/>
    </row>
    <row r="517" spans="1:12" ht="12.75">
      <c r="A517" s="23"/>
      <c r="B517" s="68"/>
      <c r="C517" s="68"/>
      <c r="D517" s="68"/>
      <c r="G517" s="19"/>
      <c r="H517" s="19"/>
      <c r="I517" s="19"/>
      <c r="J517" s="17"/>
      <c r="K517" s="17"/>
      <c r="L517" s="17"/>
    </row>
    <row r="518" spans="1:12" ht="12.75">
      <c r="A518" s="23"/>
      <c r="B518" s="68"/>
      <c r="C518" s="68"/>
      <c r="D518" s="68"/>
      <c r="G518" s="19"/>
      <c r="H518" s="19"/>
      <c r="I518" s="19"/>
      <c r="J518" s="17"/>
      <c r="K518" s="17"/>
      <c r="L518" s="17"/>
    </row>
    <row r="519" spans="1:12" ht="12.75">
      <c r="A519" s="23"/>
      <c r="B519" s="68"/>
      <c r="C519" s="68"/>
      <c r="D519" s="68"/>
      <c r="G519" s="19"/>
      <c r="H519" s="19"/>
      <c r="I519" s="19"/>
      <c r="J519" s="17"/>
      <c r="K519" s="17"/>
      <c r="L519" s="17"/>
    </row>
    <row r="520" spans="1:12" ht="12.75">
      <c r="A520" s="23"/>
      <c r="G520" s="59"/>
      <c r="H520" s="12"/>
      <c r="I520" s="12"/>
      <c r="J520" s="59"/>
      <c r="K520" s="60"/>
      <c r="L520" s="60"/>
    </row>
    <row r="521" spans="1:12" ht="12.75">
      <c r="A521" s="23"/>
      <c r="B521" s="68"/>
      <c r="C521" s="68"/>
      <c r="D521" s="68"/>
      <c r="G521" s="59"/>
      <c r="H521" s="12"/>
      <c r="I521" s="12"/>
      <c r="J521" s="59"/>
      <c r="K521" s="60"/>
      <c r="L521" s="60"/>
    </row>
    <row r="522" spans="1:12" ht="12.75">
      <c r="A522" s="13"/>
      <c r="B522" s="101"/>
      <c r="C522" s="101"/>
      <c r="D522" s="101"/>
      <c r="E522" s="46"/>
      <c r="G522" s="17"/>
      <c r="H522" s="17"/>
      <c r="I522" s="17"/>
      <c r="J522" s="17"/>
      <c r="K522" s="17"/>
      <c r="L522" s="17"/>
    </row>
    <row r="523" spans="1:12" ht="12.75">
      <c r="A523" s="13"/>
      <c r="B523" s="101"/>
      <c r="C523" s="101"/>
      <c r="D523" s="101"/>
      <c r="E523" s="46"/>
      <c r="G523" s="17"/>
      <c r="H523" s="17"/>
      <c r="I523" s="17"/>
      <c r="J523" s="17"/>
      <c r="K523" s="17"/>
      <c r="L523" s="17"/>
    </row>
    <row r="524" spans="1:12" ht="12.75">
      <c r="A524" s="23"/>
      <c r="B524" s="68"/>
      <c r="C524" s="68"/>
      <c r="D524" s="68"/>
      <c r="G524" s="17"/>
      <c r="H524" s="17"/>
      <c r="I524" s="17"/>
      <c r="J524" s="17"/>
      <c r="K524" s="17"/>
      <c r="L524" s="17"/>
    </row>
    <row r="525" spans="1:12" ht="12.75">
      <c r="A525" s="23"/>
      <c r="B525" s="68"/>
      <c r="C525" s="68"/>
      <c r="D525" s="68"/>
      <c r="G525" s="69"/>
      <c r="H525" s="69"/>
      <c r="I525" s="69"/>
      <c r="J525" s="69"/>
      <c r="K525" s="69"/>
      <c r="L525" s="69"/>
    </row>
    <row r="526" spans="1:12" ht="12.75">
      <c r="A526" s="23"/>
      <c r="B526" s="68"/>
      <c r="C526" s="68"/>
      <c r="D526" s="68"/>
      <c r="G526" s="19"/>
      <c r="H526" s="19"/>
      <c r="I526" s="19"/>
      <c r="J526" s="17"/>
      <c r="K526" s="17"/>
      <c r="L526" s="17"/>
    </row>
    <row r="527" spans="1:12" ht="12.75">
      <c r="A527" s="23"/>
      <c r="B527" s="68"/>
      <c r="C527" s="68"/>
      <c r="D527" s="68"/>
      <c r="G527" s="19"/>
      <c r="H527" s="19"/>
      <c r="I527" s="19"/>
      <c r="J527" s="19"/>
      <c r="K527" s="19"/>
      <c r="L527" s="19"/>
    </row>
    <row r="528" spans="1:12" ht="12.75">
      <c r="A528" s="23"/>
      <c r="B528" s="68"/>
      <c r="C528" s="68"/>
      <c r="D528" s="68"/>
      <c r="G528" s="19"/>
      <c r="H528" s="19"/>
      <c r="I528" s="19"/>
      <c r="J528" s="17"/>
      <c r="K528" s="17"/>
      <c r="L528" s="17"/>
    </row>
    <row r="529" spans="1:12" ht="12.75">
      <c r="A529" s="23"/>
      <c r="B529" s="68"/>
      <c r="C529" s="68"/>
      <c r="D529" s="68"/>
      <c r="G529" s="19"/>
      <c r="H529" s="19"/>
      <c r="I529" s="19"/>
      <c r="J529" s="17"/>
      <c r="K529" s="17"/>
      <c r="L529" s="17"/>
    </row>
    <row r="530" spans="1:12" ht="12.75">
      <c r="A530" s="23"/>
      <c r="B530" s="68"/>
      <c r="C530" s="68"/>
      <c r="D530" s="68"/>
      <c r="G530" s="19"/>
      <c r="H530" s="19"/>
      <c r="I530" s="19"/>
      <c r="J530" s="17"/>
      <c r="K530" s="17"/>
      <c r="L530" s="17"/>
    </row>
    <row r="531" spans="1:4" ht="12.75">
      <c r="A531" s="23"/>
      <c r="B531" s="68"/>
      <c r="C531" s="68"/>
      <c r="D531" s="68"/>
    </row>
    <row r="532" spans="1:12" ht="12.75">
      <c r="A532" s="23"/>
      <c r="B532" s="68"/>
      <c r="C532" s="68"/>
      <c r="D532" s="68"/>
      <c r="G532" s="19"/>
      <c r="H532" s="19"/>
      <c r="I532" s="19"/>
      <c r="J532" s="17"/>
      <c r="K532" s="17"/>
      <c r="L532" s="17"/>
    </row>
    <row r="533" spans="1:12" ht="12.75">
      <c r="A533" s="23"/>
      <c r="B533" s="68"/>
      <c r="C533" s="68"/>
      <c r="D533" s="68"/>
      <c r="G533" s="19"/>
      <c r="H533" s="19"/>
      <c r="I533" s="19"/>
      <c r="J533" s="17"/>
      <c r="K533" s="17"/>
      <c r="L533" s="17"/>
    </row>
    <row r="534" spans="1:12" ht="12.75">
      <c r="A534" s="23"/>
      <c r="B534" s="68"/>
      <c r="C534" s="68"/>
      <c r="D534" s="68"/>
      <c r="G534" s="19"/>
      <c r="H534" s="19"/>
      <c r="I534" s="19"/>
      <c r="J534" s="17"/>
      <c r="K534" s="17"/>
      <c r="L534" s="17"/>
    </row>
    <row r="535" spans="1:12" ht="12.75">
      <c r="A535" s="23"/>
      <c r="B535" s="68"/>
      <c r="C535" s="68"/>
      <c r="D535" s="68"/>
      <c r="G535" s="19"/>
      <c r="H535" s="19"/>
      <c r="I535" s="19"/>
      <c r="J535" s="17"/>
      <c r="K535" s="17"/>
      <c r="L535" s="17"/>
    </row>
    <row r="536" spans="1:12" ht="12.75">
      <c r="A536" s="23"/>
      <c r="C536" s="68"/>
      <c r="D536" s="68"/>
      <c r="G536" s="12"/>
      <c r="H536" s="12"/>
      <c r="I536" s="12"/>
      <c r="J536" s="12"/>
      <c r="K536" s="12"/>
      <c r="L536" s="12"/>
    </row>
    <row r="537" spans="1:12" ht="12.75">
      <c r="A537" s="23"/>
      <c r="B537" s="68"/>
      <c r="C537" s="68"/>
      <c r="D537" s="68"/>
      <c r="G537" s="19"/>
      <c r="H537" s="19"/>
      <c r="I537" s="19"/>
      <c r="J537" s="17"/>
      <c r="K537" s="17"/>
      <c r="L537" s="17"/>
    </row>
    <row r="538" spans="1:12" ht="12.75">
      <c r="A538" s="23"/>
      <c r="B538" s="68"/>
      <c r="C538" s="68"/>
      <c r="D538" s="68"/>
      <c r="G538" s="19"/>
      <c r="H538" s="19"/>
      <c r="I538" s="19"/>
      <c r="J538" s="17"/>
      <c r="K538" s="17"/>
      <c r="L538" s="17"/>
    </row>
    <row r="539" spans="1:12" ht="12.75">
      <c r="A539" s="23"/>
      <c r="B539" s="68"/>
      <c r="C539" s="68"/>
      <c r="D539" s="68"/>
      <c r="G539" s="19"/>
      <c r="H539" s="19"/>
      <c r="I539" s="19"/>
      <c r="J539" s="17"/>
      <c r="K539" s="17"/>
      <c r="L539" s="17"/>
    </row>
    <row r="540" spans="1:12" ht="12.75">
      <c r="A540" s="23"/>
      <c r="B540" s="68"/>
      <c r="C540" s="68"/>
      <c r="D540" s="68"/>
      <c r="G540" s="19"/>
      <c r="H540" s="19"/>
      <c r="I540" s="19"/>
      <c r="J540" s="17"/>
      <c r="K540" s="17"/>
      <c r="L540" s="17"/>
    </row>
    <row r="541" spans="1:12" ht="12.75">
      <c r="A541" s="23"/>
      <c r="B541" s="68"/>
      <c r="C541" s="68"/>
      <c r="D541" s="68"/>
      <c r="G541" s="19"/>
      <c r="H541" s="19"/>
      <c r="I541" s="19"/>
      <c r="J541" s="17"/>
      <c r="K541" s="17"/>
      <c r="L541" s="17"/>
    </row>
    <row r="542" spans="1:12" ht="12.75">
      <c r="A542" s="23"/>
      <c r="B542" s="68"/>
      <c r="C542" s="68"/>
      <c r="D542" s="68"/>
      <c r="G542" s="19"/>
      <c r="H542" s="19"/>
      <c r="I542" s="19"/>
      <c r="J542" s="22"/>
      <c r="K542" s="17"/>
      <c r="L542" s="17"/>
    </row>
    <row r="543" spans="1:12" ht="12.75">
      <c r="A543" s="23"/>
      <c r="B543" s="68"/>
      <c r="C543" s="68"/>
      <c r="D543" s="68"/>
      <c r="G543" s="19"/>
      <c r="H543" s="19"/>
      <c r="I543" s="19"/>
      <c r="J543" s="17"/>
      <c r="K543" s="17"/>
      <c r="L543" s="17"/>
    </row>
    <row r="544" spans="1:12" ht="12.75">
      <c r="A544" s="23"/>
      <c r="B544" s="68"/>
      <c r="C544" s="68"/>
      <c r="D544" s="68"/>
      <c r="G544" s="19"/>
      <c r="H544" s="19"/>
      <c r="I544" s="19"/>
      <c r="J544" s="17"/>
      <c r="K544" s="17"/>
      <c r="L544" s="17"/>
    </row>
    <row r="545" spans="1:12" ht="12.75">
      <c r="A545" s="23"/>
      <c r="B545" s="68"/>
      <c r="C545" s="68"/>
      <c r="D545" s="68"/>
      <c r="F545" s="49"/>
      <c r="G545" s="19"/>
      <c r="H545" s="47"/>
      <c r="I545" s="47"/>
      <c r="J545" s="17"/>
      <c r="K545" s="17"/>
      <c r="L545" s="17"/>
    </row>
    <row r="546" spans="1:12" ht="12.75">
      <c r="A546" s="23"/>
      <c r="B546" s="68"/>
      <c r="C546" s="68"/>
      <c r="D546" s="68"/>
      <c r="G546" s="19"/>
      <c r="H546" s="19"/>
      <c r="I546" s="19"/>
      <c r="J546" s="17"/>
      <c r="K546" s="17"/>
      <c r="L546" s="17"/>
    </row>
    <row r="547" spans="1:12" ht="12.75">
      <c r="A547" s="23"/>
      <c r="B547" s="68"/>
      <c r="C547" s="68"/>
      <c r="D547" s="68"/>
      <c r="G547" s="19"/>
      <c r="H547" s="19"/>
      <c r="I547" s="19"/>
      <c r="J547" s="17"/>
      <c r="K547" s="17"/>
      <c r="L547" s="17"/>
    </row>
    <row r="548" spans="1:12" ht="12.75">
      <c r="A548" s="23"/>
      <c r="B548" s="68"/>
      <c r="C548" s="68"/>
      <c r="D548" s="68"/>
      <c r="G548" s="19"/>
      <c r="H548" s="19"/>
      <c r="I548" s="19"/>
      <c r="J548" s="17"/>
      <c r="K548" s="17"/>
      <c r="L548" s="17"/>
    </row>
    <row r="549" spans="1:12" ht="12.75">
      <c r="A549" s="23"/>
      <c r="B549" s="68"/>
      <c r="C549" s="68"/>
      <c r="D549" s="68"/>
      <c r="G549" s="19"/>
      <c r="H549" s="19"/>
      <c r="I549" s="19"/>
      <c r="J549" s="17"/>
      <c r="K549" s="17"/>
      <c r="L549" s="17"/>
    </row>
    <row r="550" spans="1:12" ht="12.75">
      <c r="A550" s="23"/>
      <c r="B550" s="68"/>
      <c r="C550" s="68"/>
      <c r="D550" s="68"/>
      <c r="G550" s="19"/>
      <c r="H550" s="19"/>
      <c r="I550" s="19"/>
      <c r="J550" s="17"/>
      <c r="K550" s="17"/>
      <c r="L550" s="17"/>
    </row>
    <row r="551" spans="1:12" ht="12.75">
      <c r="A551" s="23"/>
      <c r="B551" s="68"/>
      <c r="C551" s="68"/>
      <c r="D551" s="68"/>
      <c r="G551" s="19"/>
      <c r="H551" s="19"/>
      <c r="I551" s="19"/>
      <c r="J551" s="17"/>
      <c r="K551" s="17"/>
      <c r="L551" s="17"/>
    </row>
    <row r="552" spans="1:12" ht="12.75">
      <c r="A552" s="23"/>
      <c r="B552" s="68"/>
      <c r="C552" s="68"/>
      <c r="D552" s="68"/>
      <c r="G552" s="19"/>
      <c r="H552" s="19"/>
      <c r="I552" s="19"/>
      <c r="J552" s="17"/>
      <c r="K552" s="17"/>
      <c r="L552" s="17"/>
    </row>
    <row r="553" spans="1:12" ht="12.75">
      <c r="A553" s="23"/>
      <c r="B553" s="68"/>
      <c r="C553" s="68"/>
      <c r="D553" s="68"/>
      <c r="G553" s="19"/>
      <c r="H553" s="19"/>
      <c r="I553" s="19"/>
      <c r="J553" s="17"/>
      <c r="K553" s="17"/>
      <c r="L553" s="17"/>
    </row>
    <row r="554" spans="1:12" ht="13.5" thickBot="1">
      <c r="A554" s="23"/>
      <c r="B554" s="68"/>
      <c r="C554" s="68"/>
      <c r="D554" s="68"/>
      <c r="G554" s="65"/>
      <c r="H554" s="65"/>
      <c r="I554" s="65"/>
      <c r="J554" s="66"/>
      <c r="K554" s="66"/>
      <c r="L554" s="66"/>
    </row>
    <row r="555" spans="1:12" ht="12.75">
      <c r="A555" s="23"/>
      <c r="B555" s="68"/>
      <c r="C555" s="68"/>
      <c r="D555" s="68"/>
      <c r="G555" s="19"/>
      <c r="H555" s="19"/>
      <c r="I555" s="19"/>
      <c r="J555" s="17"/>
      <c r="K555" s="17"/>
      <c r="L555" s="17"/>
    </row>
    <row r="556" spans="1:12" ht="12.75">
      <c r="A556" s="23"/>
      <c r="B556" s="68"/>
      <c r="C556" s="68"/>
      <c r="D556" s="68"/>
      <c r="G556" s="19"/>
      <c r="H556" s="19"/>
      <c r="I556" s="19"/>
      <c r="J556" s="17"/>
      <c r="K556" s="17"/>
      <c r="L556" s="17"/>
    </row>
    <row r="557" spans="1:12" ht="12.75">
      <c r="A557" s="23"/>
      <c r="B557" s="68"/>
      <c r="C557" s="68"/>
      <c r="D557" s="68"/>
      <c r="G557" s="19"/>
      <c r="H557" s="19"/>
      <c r="I557" s="19"/>
      <c r="J557" s="19"/>
      <c r="K557" s="19"/>
      <c r="L557" s="19"/>
    </row>
    <row r="558" spans="1:12" ht="12.75">
      <c r="A558" s="23"/>
      <c r="B558" s="68"/>
      <c r="C558" s="68"/>
      <c r="D558" s="68"/>
      <c r="G558" s="19"/>
      <c r="H558" s="19"/>
      <c r="I558" s="19"/>
      <c r="J558" s="17"/>
      <c r="K558" s="17"/>
      <c r="L558" s="17"/>
    </row>
    <row r="559" spans="1:12" ht="12.75">
      <c r="A559" s="23"/>
      <c r="B559" s="68"/>
      <c r="C559" s="68"/>
      <c r="D559" s="68"/>
      <c r="G559" s="19"/>
      <c r="H559" s="19"/>
      <c r="I559" s="19"/>
      <c r="J559" s="17"/>
      <c r="K559" s="17"/>
      <c r="L559" s="17"/>
    </row>
    <row r="560" spans="1:12" ht="12.75">
      <c r="A560" s="23"/>
      <c r="B560" s="68"/>
      <c r="C560" s="68"/>
      <c r="D560" s="68"/>
      <c r="G560" s="19"/>
      <c r="H560" s="19"/>
      <c r="I560" s="19"/>
      <c r="J560" s="17"/>
      <c r="K560" s="17"/>
      <c r="L560" s="17"/>
    </row>
    <row r="561" spans="1:12" ht="12.75">
      <c r="A561" s="23"/>
      <c r="B561" s="68"/>
      <c r="C561" s="68"/>
      <c r="D561" s="68"/>
      <c r="G561" s="19"/>
      <c r="H561" s="19"/>
      <c r="I561" s="19"/>
      <c r="J561" s="17"/>
      <c r="K561" s="17"/>
      <c r="L561" s="17"/>
    </row>
    <row r="562" spans="1:12" ht="12.75">
      <c r="A562" s="23"/>
      <c r="B562" s="68"/>
      <c r="C562" s="68"/>
      <c r="D562" s="68"/>
      <c r="G562" s="19"/>
      <c r="H562" s="19"/>
      <c r="I562" s="19"/>
      <c r="J562" s="17"/>
      <c r="K562" s="17"/>
      <c r="L562" s="17"/>
    </row>
    <row r="563" spans="1:12" ht="12.75">
      <c r="A563" s="13"/>
      <c r="B563" s="101"/>
      <c r="C563" s="105"/>
      <c r="D563" s="101"/>
      <c r="G563" s="59"/>
      <c r="H563" s="12"/>
      <c r="I563" s="12"/>
      <c r="J563" s="59"/>
      <c r="K563" s="60"/>
      <c r="L563" s="60"/>
    </row>
    <row r="564" spans="1:12" ht="12.75">
      <c r="A564" s="23"/>
      <c r="B564" s="68"/>
      <c r="C564" s="68"/>
      <c r="D564" s="68"/>
      <c r="G564" s="19"/>
      <c r="H564" s="19"/>
      <c r="I564" s="19"/>
      <c r="J564" s="17"/>
      <c r="K564" s="17"/>
      <c r="L564" s="17"/>
    </row>
    <row r="565" spans="1:12" ht="12.75">
      <c r="A565" s="23"/>
      <c r="B565" s="68"/>
      <c r="C565" s="68"/>
      <c r="D565" s="68"/>
      <c r="G565" s="19"/>
      <c r="H565" s="19"/>
      <c r="I565" s="19"/>
      <c r="J565" s="17"/>
      <c r="K565" s="17"/>
      <c r="L565" s="17"/>
    </row>
    <row r="566" spans="1:12" ht="12.75">
      <c r="A566" s="23"/>
      <c r="B566" s="68"/>
      <c r="C566" s="68"/>
      <c r="D566" s="68"/>
      <c r="G566" s="19"/>
      <c r="H566" s="19"/>
      <c r="I566" s="19"/>
      <c r="J566" s="17"/>
      <c r="K566" s="19"/>
      <c r="L566" s="19"/>
    </row>
    <row r="567" spans="1:12" ht="12.75">
      <c r="A567" s="23"/>
      <c r="B567" s="68"/>
      <c r="C567" s="68"/>
      <c r="D567" s="68"/>
      <c r="G567" s="19"/>
      <c r="H567" s="19"/>
      <c r="I567" s="19"/>
      <c r="J567" s="17"/>
      <c r="K567" s="17"/>
      <c r="L567" s="17"/>
    </row>
    <row r="568" spans="1:12" ht="12.75">
      <c r="A568" s="23"/>
      <c r="B568" s="68"/>
      <c r="C568" s="68"/>
      <c r="D568" s="68"/>
      <c r="G568" s="19"/>
      <c r="H568" s="19"/>
      <c r="I568" s="19"/>
      <c r="J568" s="17"/>
      <c r="K568" s="17"/>
      <c r="L568" s="17"/>
    </row>
    <row r="569" spans="1:12" ht="12.75">
      <c r="A569" s="23"/>
      <c r="B569" s="68"/>
      <c r="C569" s="68"/>
      <c r="D569" s="68"/>
      <c r="G569" s="19"/>
      <c r="H569" s="19"/>
      <c r="I569" s="19"/>
      <c r="J569" s="17"/>
      <c r="K569" s="17"/>
      <c r="L569" s="17"/>
    </row>
    <row r="570" spans="1:12" ht="12.75">
      <c r="A570" s="23"/>
      <c r="B570" s="68"/>
      <c r="C570" s="68"/>
      <c r="D570" s="68"/>
      <c r="G570" s="19"/>
      <c r="H570" s="19"/>
      <c r="I570" s="19"/>
      <c r="J570" s="17"/>
      <c r="K570" s="17"/>
      <c r="L570" s="17"/>
    </row>
    <row r="571" spans="1:12" ht="12.75">
      <c r="A571" s="23"/>
      <c r="B571" s="68"/>
      <c r="C571" s="68"/>
      <c r="D571" s="68"/>
      <c r="G571" s="19"/>
      <c r="H571" s="19"/>
      <c r="I571" s="19"/>
      <c r="J571" s="17"/>
      <c r="K571" s="17"/>
      <c r="L571" s="17"/>
    </row>
    <row r="572" spans="1:12" ht="12.75">
      <c r="A572" s="23"/>
      <c r="B572" s="68"/>
      <c r="C572" s="68"/>
      <c r="D572" s="68"/>
      <c r="G572" s="19"/>
      <c r="H572" s="19"/>
      <c r="I572" s="19"/>
      <c r="J572" s="17"/>
      <c r="K572" s="17"/>
      <c r="L572" s="17"/>
    </row>
    <row r="573" spans="1:12" ht="12.75">
      <c r="A573" s="23"/>
      <c r="B573" s="68"/>
      <c r="C573" s="68"/>
      <c r="D573" s="68"/>
      <c r="G573" s="19"/>
      <c r="H573" s="19"/>
      <c r="I573" s="19"/>
      <c r="J573" s="17"/>
      <c r="K573" s="17"/>
      <c r="L573" s="17"/>
    </row>
    <row r="574" spans="1:12" ht="12.75">
      <c r="A574" s="23"/>
      <c r="B574" s="68"/>
      <c r="C574" s="68"/>
      <c r="D574" s="68"/>
      <c r="G574" s="19"/>
      <c r="H574" s="19"/>
      <c r="I574" s="19"/>
      <c r="J574" s="17"/>
      <c r="K574" s="19"/>
      <c r="L574" s="19"/>
    </row>
    <row r="575" spans="1:12" ht="12.75">
      <c r="A575" s="23"/>
      <c r="B575" s="68"/>
      <c r="C575" s="68"/>
      <c r="D575" s="68"/>
      <c r="G575" s="19"/>
      <c r="H575" s="19"/>
      <c r="I575" s="19"/>
      <c r="J575" s="17"/>
      <c r="K575" s="17"/>
      <c r="L575" s="17"/>
    </row>
    <row r="576" spans="1:12" ht="12.75">
      <c r="A576" s="23"/>
      <c r="B576" s="68"/>
      <c r="C576" s="68"/>
      <c r="D576" s="68"/>
      <c r="G576" s="19"/>
      <c r="H576" s="19"/>
      <c r="I576" s="19"/>
      <c r="J576" s="17"/>
      <c r="K576" s="17"/>
      <c r="L576" s="17"/>
    </row>
    <row r="577" spans="1:12" ht="12.75">
      <c r="A577" s="23"/>
      <c r="B577" s="68"/>
      <c r="C577" s="68"/>
      <c r="D577" s="68"/>
      <c r="G577" s="19"/>
      <c r="H577" s="19"/>
      <c r="I577" s="19"/>
      <c r="J577" s="17"/>
      <c r="K577" s="17"/>
      <c r="L577" s="17"/>
    </row>
    <row r="578" spans="1:12" ht="12.75">
      <c r="A578" s="23"/>
      <c r="B578" s="68"/>
      <c r="C578" s="68"/>
      <c r="D578" s="68"/>
      <c r="G578" s="30"/>
      <c r="H578" s="30"/>
      <c r="I578" s="30"/>
      <c r="J578" s="32"/>
      <c r="K578" s="32"/>
      <c r="L578" s="32"/>
    </row>
    <row r="579" spans="1:12" ht="13.5" thickBot="1">
      <c r="A579" s="23"/>
      <c r="B579" s="68"/>
      <c r="C579" s="68"/>
      <c r="D579" s="68"/>
      <c r="G579" s="65"/>
      <c r="H579" s="65"/>
      <c r="I579" s="65"/>
      <c r="J579" s="66"/>
      <c r="K579" s="66"/>
      <c r="L579" s="66"/>
    </row>
    <row r="580" spans="1:12" ht="12.75">
      <c r="A580" s="23"/>
      <c r="B580" s="68"/>
      <c r="C580" s="68"/>
      <c r="D580" s="68"/>
      <c r="G580" s="19"/>
      <c r="H580" s="19"/>
      <c r="I580" s="19"/>
      <c r="J580" s="17"/>
      <c r="K580" s="17"/>
      <c r="L580" s="17"/>
    </row>
    <row r="581" spans="1:12" ht="12.75">
      <c r="A581" s="23"/>
      <c r="B581" s="68"/>
      <c r="C581" s="68"/>
      <c r="D581" s="68"/>
      <c r="G581" s="19"/>
      <c r="H581" s="19"/>
      <c r="I581" s="19"/>
      <c r="J581" s="19"/>
      <c r="K581" s="19"/>
      <c r="L581" s="19"/>
    </row>
    <row r="582" spans="1:12" ht="12.75">
      <c r="A582" s="23"/>
      <c r="B582" s="68"/>
      <c r="C582" s="68"/>
      <c r="D582" s="68"/>
      <c r="G582" s="19"/>
      <c r="H582" s="19"/>
      <c r="I582" s="19"/>
      <c r="J582" s="17"/>
      <c r="K582" s="17"/>
      <c r="L582" s="17"/>
    </row>
    <row r="583" spans="1:12" ht="12.75">
      <c r="A583" s="23"/>
      <c r="B583" s="68"/>
      <c r="C583" s="68"/>
      <c r="D583" s="68"/>
      <c r="E583" s="48"/>
      <c r="F583" s="48"/>
      <c r="G583" s="19"/>
      <c r="H583" s="19"/>
      <c r="I583" s="19"/>
      <c r="J583" s="17"/>
      <c r="K583" s="17"/>
      <c r="L583" s="17"/>
    </row>
    <row r="584" spans="1:6" ht="12.75">
      <c r="A584" s="34"/>
      <c r="B584" s="48"/>
      <c r="C584" s="48"/>
      <c r="D584" s="48"/>
      <c r="E584" s="48"/>
      <c r="F584" s="48"/>
    </row>
    <row r="585" spans="1:6" ht="12.75">
      <c r="A585" s="34"/>
      <c r="B585" s="48"/>
      <c r="C585" s="48"/>
      <c r="D585" s="48"/>
      <c r="E585" s="48"/>
      <c r="F585" s="48"/>
    </row>
    <row r="586" spans="1:12" ht="12.75">
      <c r="A586" s="23"/>
      <c r="B586" s="68"/>
      <c r="C586" s="68"/>
      <c r="D586" s="68"/>
      <c r="G586" s="19"/>
      <c r="H586" s="19"/>
      <c r="I586" s="19"/>
      <c r="J586" s="17"/>
      <c r="K586" s="17"/>
      <c r="L586" s="17"/>
    </row>
    <row r="587" spans="1:12" ht="12.75">
      <c r="A587" s="23"/>
      <c r="B587" s="68"/>
      <c r="C587" s="68"/>
      <c r="D587" s="68"/>
      <c r="G587" s="19"/>
      <c r="H587" s="19"/>
      <c r="I587" s="19"/>
      <c r="J587" s="17"/>
      <c r="K587" s="17"/>
      <c r="L587" s="17"/>
    </row>
    <row r="588" spans="1:12" ht="12.75">
      <c r="A588" s="23"/>
      <c r="B588" s="68"/>
      <c r="C588" s="68"/>
      <c r="D588" s="68"/>
      <c r="G588" s="19"/>
      <c r="H588" s="19"/>
      <c r="I588" s="19"/>
      <c r="J588" s="17"/>
      <c r="K588" s="17"/>
      <c r="L588" s="17"/>
    </row>
    <row r="589" spans="1:12" ht="12.75">
      <c r="A589" s="23"/>
      <c r="B589" s="68"/>
      <c r="C589" s="68"/>
      <c r="D589" s="68"/>
      <c r="G589" s="19"/>
      <c r="H589" s="19"/>
      <c r="I589" s="19"/>
      <c r="J589" s="17"/>
      <c r="K589" s="17"/>
      <c r="L589" s="17"/>
    </row>
    <row r="590" spans="1:12" ht="12.75">
      <c r="A590" s="23"/>
      <c r="C590" s="68"/>
      <c r="D590" s="68"/>
      <c r="G590" s="12"/>
      <c r="H590" s="12"/>
      <c r="I590" s="12"/>
      <c r="J590" s="12"/>
      <c r="K590" s="12"/>
      <c r="L590" s="12"/>
    </row>
    <row r="591" spans="1:12" ht="12.75">
      <c r="A591" s="23"/>
      <c r="B591" s="68"/>
      <c r="C591" s="68"/>
      <c r="D591" s="68"/>
      <c r="G591" s="19"/>
      <c r="H591" s="19"/>
      <c r="I591" s="19"/>
      <c r="J591" s="17"/>
      <c r="K591" s="17"/>
      <c r="L591" s="17"/>
    </row>
    <row r="592" spans="1:12" ht="12.75">
      <c r="A592" s="23"/>
      <c r="B592" s="68"/>
      <c r="C592" s="68"/>
      <c r="D592" s="68"/>
      <c r="G592" s="19"/>
      <c r="H592" s="19"/>
      <c r="I592" s="19"/>
      <c r="J592" s="17"/>
      <c r="K592" s="17"/>
      <c r="L592" s="17"/>
    </row>
    <row r="593" spans="1:12" ht="12.75">
      <c r="A593" s="23"/>
      <c r="B593" s="68"/>
      <c r="C593" s="68"/>
      <c r="D593" s="68"/>
      <c r="G593" s="19"/>
      <c r="H593" s="19"/>
      <c r="I593" s="19"/>
      <c r="J593" s="17"/>
      <c r="K593" s="17"/>
      <c r="L593" s="17"/>
    </row>
    <row r="594" spans="1:12" ht="12.75">
      <c r="A594" s="23"/>
      <c r="B594" s="68"/>
      <c r="C594" s="68"/>
      <c r="D594" s="68"/>
      <c r="G594" s="19"/>
      <c r="H594" s="19"/>
      <c r="I594" s="19"/>
      <c r="J594" s="17"/>
      <c r="K594" s="17"/>
      <c r="L594" s="17"/>
    </row>
    <row r="595" spans="1:12" ht="12.75">
      <c r="A595" s="23"/>
      <c r="B595" s="68"/>
      <c r="C595" s="68"/>
      <c r="D595" s="68"/>
      <c r="G595" s="19"/>
      <c r="H595" s="19"/>
      <c r="I595" s="19"/>
      <c r="J595" s="17"/>
      <c r="K595" s="17"/>
      <c r="L595" s="17"/>
    </row>
    <row r="596" spans="1:12" ht="12.75">
      <c r="A596" s="23"/>
      <c r="B596" s="68"/>
      <c r="C596" s="68"/>
      <c r="D596" s="68"/>
      <c r="G596" s="19"/>
      <c r="H596" s="19"/>
      <c r="I596" s="19"/>
      <c r="J596" s="17"/>
      <c r="K596" s="17"/>
      <c r="L596" s="17"/>
    </row>
    <row r="597" spans="1:12" ht="12.75">
      <c r="A597" s="23"/>
      <c r="B597" s="68"/>
      <c r="C597" s="68"/>
      <c r="D597" s="68"/>
      <c r="G597" s="19"/>
      <c r="H597" s="19"/>
      <c r="I597" s="19"/>
      <c r="J597" s="17"/>
      <c r="K597" s="17"/>
      <c r="L597" s="17"/>
    </row>
    <row r="598" spans="1:12" ht="12.75">
      <c r="A598" s="23"/>
      <c r="B598" s="68"/>
      <c r="C598" s="68"/>
      <c r="D598" s="68"/>
      <c r="G598" s="19"/>
      <c r="H598" s="19"/>
      <c r="I598" s="19"/>
      <c r="J598" s="17"/>
      <c r="K598" s="17"/>
      <c r="L598" s="17"/>
    </row>
    <row r="599" spans="1:12" ht="13.5" thickBot="1">
      <c r="A599" s="23"/>
      <c r="B599" s="68"/>
      <c r="C599" s="68"/>
      <c r="D599" s="68"/>
      <c r="G599" s="65"/>
      <c r="H599" s="65"/>
      <c r="I599" s="65"/>
      <c r="J599" s="66"/>
      <c r="K599" s="66"/>
      <c r="L599" s="66"/>
    </row>
    <row r="600" spans="1:12" ht="12.75">
      <c r="A600" s="23"/>
      <c r="B600" s="68"/>
      <c r="C600" s="68"/>
      <c r="D600" s="68"/>
      <c r="G600" s="19"/>
      <c r="H600" s="19"/>
      <c r="I600" s="19"/>
      <c r="J600" s="17"/>
      <c r="K600" s="17"/>
      <c r="L600" s="17"/>
    </row>
    <row r="601" spans="1:12" ht="12.75">
      <c r="A601" s="23"/>
      <c r="B601" s="68"/>
      <c r="C601" s="68"/>
      <c r="D601" s="68"/>
      <c r="G601" s="19"/>
      <c r="H601" s="19"/>
      <c r="I601" s="19"/>
      <c r="J601" s="19"/>
      <c r="K601" s="19"/>
      <c r="L601" s="19"/>
    </row>
    <row r="602" spans="1:12" ht="12.75">
      <c r="A602" s="23"/>
      <c r="B602" s="68"/>
      <c r="C602" s="68"/>
      <c r="D602" s="68"/>
      <c r="G602" s="19"/>
      <c r="H602" s="19"/>
      <c r="I602" s="19"/>
      <c r="J602" s="17"/>
      <c r="K602" s="17"/>
      <c r="L602" s="17"/>
    </row>
    <row r="603" spans="1:12" ht="12.75">
      <c r="A603" s="23"/>
      <c r="B603" s="68"/>
      <c r="C603" s="68"/>
      <c r="D603" s="68"/>
      <c r="G603" s="19"/>
      <c r="H603" s="19"/>
      <c r="I603" s="19"/>
      <c r="J603" s="17"/>
      <c r="K603" s="17"/>
      <c r="L603" s="17"/>
    </row>
    <row r="604" spans="1:12" ht="12.75">
      <c r="A604" s="23"/>
      <c r="B604" s="68"/>
      <c r="C604" s="68"/>
      <c r="D604" s="68"/>
      <c r="G604" s="19"/>
      <c r="H604" s="19"/>
      <c r="I604" s="19"/>
      <c r="J604" s="17"/>
      <c r="K604" s="17"/>
      <c r="L604" s="17"/>
    </row>
    <row r="605" spans="1:12" ht="12.75">
      <c r="A605" s="23"/>
      <c r="B605" s="68"/>
      <c r="C605" s="68"/>
      <c r="D605" s="68"/>
      <c r="G605" s="19"/>
      <c r="H605" s="19"/>
      <c r="I605" s="19"/>
      <c r="J605" s="17"/>
      <c r="K605" s="17"/>
      <c r="L605" s="17"/>
    </row>
    <row r="606" spans="1:12" ht="12.75">
      <c r="A606" s="23"/>
      <c r="B606" s="68"/>
      <c r="C606" s="68"/>
      <c r="D606" s="68"/>
      <c r="G606" s="19"/>
      <c r="H606" s="19"/>
      <c r="I606" s="19"/>
      <c r="J606" s="17"/>
      <c r="K606" s="17"/>
      <c r="L606" s="17"/>
    </row>
    <row r="607" spans="1:12" ht="12.75">
      <c r="A607" s="23"/>
      <c r="B607" s="68"/>
      <c r="C607" s="68"/>
      <c r="D607" s="68"/>
      <c r="G607" s="19"/>
      <c r="H607" s="19"/>
      <c r="I607" s="19"/>
      <c r="J607" s="17"/>
      <c r="K607" s="17"/>
      <c r="L607" s="17"/>
    </row>
    <row r="608" spans="1:12" ht="12.75">
      <c r="A608" s="23"/>
      <c r="B608" s="68"/>
      <c r="C608" s="68"/>
      <c r="D608" s="68"/>
      <c r="G608" s="19"/>
      <c r="H608" s="19"/>
      <c r="I608" s="19"/>
      <c r="J608" s="17"/>
      <c r="K608" s="17"/>
      <c r="L608" s="17"/>
    </row>
    <row r="609" spans="1:12" ht="12.75">
      <c r="A609" s="23"/>
      <c r="B609" s="68"/>
      <c r="C609" s="68"/>
      <c r="D609" s="68"/>
      <c r="G609" s="19"/>
      <c r="H609" s="19"/>
      <c r="I609" s="19"/>
      <c r="J609" s="17"/>
      <c r="K609" s="17"/>
      <c r="L609" s="17"/>
    </row>
    <row r="610" spans="1:12" ht="12.75">
      <c r="A610" s="23"/>
      <c r="B610" s="68"/>
      <c r="C610" s="68"/>
      <c r="D610" s="68"/>
      <c r="G610" s="12"/>
      <c r="H610" s="12"/>
      <c r="I610" s="12"/>
      <c r="J610" s="12"/>
      <c r="K610" s="12"/>
      <c r="L610" s="12"/>
    </row>
    <row r="611" spans="1:12" ht="12.75">
      <c r="A611" s="23"/>
      <c r="B611" s="68"/>
      <c r="C611" s="68"/>
      <c r="D611" s="68"/>
      <c r="G611" s="19"/>
      <c r="H611" s="19"/>
      <c r="I611" s="19"/>
      <c r="J611" s="17"/>
      <c r="K611" s="17"/>
      <c r="L611" s="17"/>
    </row>
    <row r="612" spans="1:12" ht="12.75">
      <c r="A612" s="23"/>
      <c r="B612" s="68"/>
      <c r="C612" s="68"/>
      <c r="D612" s="68"/>
      <c r="G612" s="19"/>
      <c r="H612" s="19"/>
      <c r="I612" s="19"/>
      <c r="J612" s="17"/>
      <c r="K612" s="17"/>
      <c r="L612" s="17"/>
    </row>
    <row r="613" spans="1:12" ht="12.75">
      <c r="A613" s="23"/>
      <c r="B613" s="68"/>
      <c r="C613" s="68"/>
      <c r="D613" s="68"/>
      <c r="G613" s="19"/>
      <c r="H613" s="19"/>
      <c r="I613" s="19"/>
      <c r="J613" s="17"/>
      <c r="K613" s="17"/>
      <c r="L613" s="17"/>
    </row>
    <row r="614" spans="1:12" ht="12.75">
      <c r="A614" s="23"/>
      <c r="B614" s="68"/>
      <c r="C614" s="68"/>
      <c r="D614" s="68"/>
      <c r="G614" s="19"/>
      <c r="H614" s="19"/>
      <c r="I614" s="19"/>
      <c r="J614" s="17"/>
      <c r="K614" s="17"/>
      <c r="L614" s="17"/>
    </row>
    <row r="615" spans="1:12" ht="12.75">
      <c r="A615" s="23"/>
      <c r="B615" s="68"/>
      <c r="C615" s="68"/>
      <c r="D615" s="68"/>
      <c r="G615" s="19"/>
      <c r="H615" s="19"/>
      <c r="I615" s="19"/>
      <c r="J615" s="17"/>
      <c r="K615" s="17"/>
      <c r="L615" s="17"/>
    </row>
    <row r="616" spans="1:12" ht="12.75">
      <c r="A616" s="23"/>
      <c r="B616" s="68"/>
      <c r="C616" s="68"/>
      <c r="D616" s="68"/>
      <c r="F616" s="49"/>
      <c r="G616" s="19"/>
      <c r="H616" s="47"/>
      <c r="I616" s="47"/>
      <c r="J616" s="17"/>
      <c r="K616" s="17"/>
      <c r="L616" s="17"/>
    </row>
    <row r="617" spans="1:12" ht="12.75">
      <c r="A617" s="23"/>
      <c r="B617" s="68"/>
      <c r="C617" s="68"/>
      <c r="D617" s="68"/>
      <c r="G617" s="19"/>
      <c r="H617" s="19"/>
      <c r="I617" s="19"/>
      <c r="J617" s="17"/>
      <c r="K617" s="17"/>
      <c r="L617" s="17"/>
    </row>
    <row r="618" spans="1:12" ht="12.75">
      <c r="A618" s="23"/>
      <c r="B618" s="68"/>
      <c r="C618" s="68"/>
      <c r="D618" s="68"/>
      <c r="G618" s="19"/>
      <c r="H618" s="19"/>
      <c r="I618" s="19"/>
      <c r="J618" s="17"/>
      <c r="K618" s="17"/>
      <c r="L618" s="17"/>
    </row>
    <row r="619" spans="1:12" ht="12.75">
      <c r="A619" s="23"/>
      <c r="B619" s="68"/>
      <c r="C619" s="68"/>
      <c r="D619" s="68"/>
      <c r="G619" s="19"/>
      <c r="H619" s="19"/>
      <c r="I619" s="19"/>
      <c r="J619" s="17"/>
      <c r="K619" s="17"/>
      <c r="L619" s="17"/>
    </row>
    <row r="620" spans="1:12" ht="12.75">
      <c r="A620" s="23"/>
      <c r="B620" s="68"/>
      <c r="C620" s="68"/>
      <c r="D620" s="68"/>
      <c r="G620" s="19"/>
      <c r="H620" s="19"/>
      <c r="I620" s="19"/>
      <c r="J620" s="17"/>
      <c r="K620" s="17"/>
      <c r="L620" s="17"/>
    </row>
    <row r="621" spans="1:12" ht="12.75">
      <c r="A621" s="23"/>
      <c r="B621" s="68"/>
      <c r="C621" s="68"/>
      <c r="D621" s="68"/>
      <c r="G621" s="19"/>
      <c r="H621" s="19"/>
      <c r="I621" s="19"/>
      <c r="J621" s="17"/>
      <c r="K621" s="17"/>
      <c r="L621" s="17"/>
    </row>
    <row r="622" spans="1:12" ht="12.75">
      <c r="A622" s="23"/>
      <c r="B622" s="68"/>
      <c r="C622" s="68"/>
      <c r="D622" s="68"/>
      <c r="G622" s="19"/>
      <c r="H622" s="19"/>
      <c r="I622" s="19"/>
      <c r="J622" s="17"/>
      <c r="K622" s="17"/>
      <c r="L622" s="17"/>
    </row>
    <row r="623" spans="1:12" ht="12.75">
      <c r="A623" s="23"/>
      <c r="B623" s="68"/>
      <c r="C623" s="68"/>
      <c r="D623" s="68"/>
      <c r="G623" s="19"/>
      <c r="H623" s="19"/>
      <c r="I623" s="19"/>
      <c r="J623" s="17"/>
      <c r="K623" s="17"/>
      <c r="L623" s="17"/>
    </row>
    <row r="624" spans="1:12" ht="12.75">
      <c r="A624" s="23"/>
      <c r="B624" s="68"/>
      <c r="C624" s="68"/>
      <c r="D624" s="68"/>
      <c r="G624" s="19"/>
      <c r="H624" s="19"/>
      <c r="I624" s="19"/>
      <c r="J624" s="17"/>
      <c r="K624" s="17"/>
      <c r="L624" s="17"/>
    </row>
    <row r="625" spans="1:12" ht="12.75">
      <c r="A625" s="23"/>
      <c r="B625" s="68"/>
      <c r="C625" s="68"/>
      <c r="D625" s="68"/>
      <c r="G625" s="19"/>
      <c r="H625" s="19"/>
      <c r="I625" s="19"/>
      <c r="J625" s="17"/>
      <c r="K625" s="17"/>
      <c r="L625" s="17"/>
    </row>
    <row r="626" spans="1:12" ht="13.5" thickBot="1">
      <c r="A626" s="23"/>
      <c r="B626" s="68"/>
      <c r="C626" s="68"/>
      <c r="D626" s="68"/>
      <c r="G626" s="65"/>
      <c r="H626" s="65"/>
      <c r="I626" s="65"/>
      <c r="J626" s="66"/>
      <c r="K626" s="66"/>
      <c r="L626" s="66"/>
    </row>
    <row r="627" spans="1:12" ht="12.75">
      <c r="A627" s="23"/>
      <c r="B627" s="68"/>
      <c r="C627" s="68"/>
      <c r="D627" s="68"/>
      <c r="G627" s="19"/>
      <c r="H627" s="19"/>
      <c r="I627" s="19"/>
      <c r="J627" s="17"/>
      <c r="K627" s="17"/>
      <c r="L627" s="17"/>
    </row>
    <row r="628" spans="1:12" ht="12.75">
      <c r="A628" s="23"/>
      <c r="B628" s="68"/>
      <c r="C628" s="68"/>
      <c r="D628" s="68"/>
      <c r="G628" s="19"/>
      <c r="H628" s="19"/>
      <c r="I628" s="19"/>
      <c r="J628" s="19"/>
      <c r="K628" s="19"/>
      <c r="L628" s="19"/>
    </row>
    <row r="629" spans="1:12" ht="12.75">
      <c r="A629" s="23"/>
      <c r="B629" s="68"/>
      <c r="C629" s="68"/>
      <c r="D629" s="68"/>
      <c r="G629" s="19"/>
      <c r="H629" s="19"/>
      <c r="I629" s="19"/>
      <c r="J629" s="17"/>
      <c r="K629" s="17"/>
      <c r="L629" s="17"/>
    </row>
    <row r="630" spans="1:12" ht="12.75">
      <c r="A630" s="23"/>
      <c r="B630" s="68"/>
      <c r="C630" s="68"/>
      <c r="D630" s="68"/>
      <c r="G630" s="19"/>
      <c r="H630" s="19"/>
      <c r="I630" s="19"/>
      <c r="J630" s="17"/>
      <c r="K630" s="17"/>
      <c r="L630" s="17"/>
    </row>
    <row r="631" spans="1:12" ht="12.75">
      <c r="A631" s="23"/>
      <c r="B631" s="68"/>
      <c r="C631" s="68"/>
      <c r="D631" s="68"/>
      <c r="G631" s="19"/>
      <c r="H631" s="19"/>
      <c r="I631" s="19"/>
      <c r="J631" s="17"/>
      <c r="K631" s="17"/>
      <c r="L631" s="17"/>
    </row>
    <row r="632" spans="1:12" ht="12.75">
      <c r="A632" s="23"/>
      <c r="B632" s="68"/>
      <c r="C632" s="68"/>
      <c r="D632" s="68"/>
      <c r="G632" s="19"/>
      <c r="H632" s="19"/>
      <c r="I632" s="19"/>
      <c r="J632" s="17"/>
      <c r="K632" s="17"/>
      <c r="L632" s="17"/>
    </row>
    <row r="633" spans="1:12" ht="12.75">
      <c r="A633" s="23"/>
      <c r="B633" s="68"/>
      <c r="C633" s="68"/>
      <c r="D633" s="68"/>
      <c r="G633" s="19"/>
      <c r="H633" s="19"/>
      <c r="I633" s="19"/>
      <c r="J633" s="17"/>
      <c r="K633" s="17"/>
      <c r="L633" s="17"/>
    </row>
    <row r="634" spans="1:12" ht="12.75">
      <c r="A634" s="23"/>
      <c r="B634" s="68"/>
      <c r="C634" s="68"/>
      <c r="D634" s="68"/>
      <c r="G634" s="19"/>
      <c r="H634" s="19"/>
      <c r="I634" s="19"/>
      <c r="J634" s="17"/>
      <c r="K634" s="17"/>
      <c r="L634" s="17"/>
    </row>
    <row r="635" spans="1:12" ht="12.75">
      <c r="A635" s="23"/>
      <c r="B635" s="68"/>
      <c r="C635" s="68"/>
      <c r="D635" s="68"/>
      <c r="G635" s="19"/>
      <c r="H635" s="19"/>
      <c r="I635" s="19"/>
      <c r="J635" s="17"/>
      <c r="K635" s="17"/>
      <c r="L635" s="17"/>
    </row>
    <row r="636" spans="1:12" ht="12.75">
      <c r="A636" s="23"/>
      <c r="B636" s="68"/>
      <c r="C636" s="68"/>
      <c r="D636" s="68"/>
      <c r="G636" s="19"/>
      <c r="H636" s="19"/>
      <c r="I636" s="19"/>
      <c r="J636" s="17"/>
      <c r="K636" s="17"/>
      <c r="L636" s="17"/>
    </row>
    <row r="637" spans="1:12" ht="12.75">
      <c r="A637" s="23"/>
      <c r="B637" s="101"/>
      <c r="C637" s="101"/>
      <c r="D637" s="68"/>
      <c r="G637" s="59"/>
      <c r="H637" s="12"/>
      <c r="I637" s="12"/>
      <c r="J637" s="59"/>
      <c r="K637" s="60"/>
      <c r="L637" s="60"/>
    </row>
    <row r="638" spans="1:12" ht="12.75">
      <c r="A638" s="23"/>
      <c r="B638" s="68"/>
      <c r="C638" s="68"/>
      <c r="D638" s="68"/>
      <c r="G638" s="19"/>
      <c r="H638" s="19"/>
      <c r="I638" s="19"/>
      <c r="J638" s="17"/>
      <c r="K638" s="17"/>
      <c r="L638" s="17"/>
    </row>
    <row r="639" spans="1:12" ht="12.75">
      <c r="A639" s="23"/>
      <c r="B639" s="68"/>
      <c r="C639" s="68"/>
      <c r="D639" s="68"/>
      <c r="G639" s="19"/>
      <c r="H639" s="19"/>
      <c r="I639" s="19"/>
      <c r="J639" s="17"/>
      <c r="K639" s="17"/>
      <c r="L639" s="17"/>
    </row>
    <row r="640" spans="1:12" ht="12.75">
      <c r="A640" s="23"/>
      <c r="B640" s="68"/>
      <c r="C640" s="68"/>
      <c r="D640" s="68"/>
      <c r="G640" s="19"/>
      <c r="H640" s="19"/>
      <c r="I640" s="19"/>
      <c r="J640" s="17"/>
      <c r="K640" s="17"/>
      <c r="L640" s="17"/>
    </row>
    <row r="641" spans="1:12" ht="12.75">
      <c r="A641" s="23"/>
      <c r="B641" s="68"/>
      <c r="C641" s="68"/>
      <c r="D641" s="68"/>
      <c r="G641" s="19"/>
      <c r="H641" s="19"/>
      <c r="I641" s="19"/>
      <c r="J641" s="17"/>
      <c r="K641" s="17"/>
      <c r="L641" s="17"/>
    </row>
    <row r="642" spans="1:12" ht="12.75">
      <c r="A642" s="23"/>
      <c r="B642" s="68"/>
      <c r="C642" s="68"/>
      <c r="D642" s="68"/>
      <c r="G642" s="19"/>
      <c r="H642" s="19"/>
      <c r="I642" s="19"/>
      <c r="J642" s="17"/>
      <c r="K642" s="19"/>
      <c r="L642" s="19"/>
    </row>
    <row r="643" spans="1:12" ht="12.75">
      <c r="A643" s="23"/>
      <c r="B643" s="68"/>
      <c r="C643" s="68"/>
      <c r="D643" s="68"/>
      <c r="G643" s="19"/>
      <c r="H643" s="19"/>
      <c r="I643" s="19"/>
      <c r="J643" s="17"/>
      <c r="K643" s="17"/>
      <c r="L643" s="17"/>
    </row>
    <row r="644" spans="1:12" ht="12.75">
      <c r="A644" s="23"/>
      <c r="B644" s="68"/>
      <c r="C644" s="68"/>
      <c r="D644" s="68"/>
      <c r="G644" s="19"/>
      <c r="H644" s="19"/>
      <c r="I644" s="19"/>
      <c r="J644" s="17"/>
      <c r="K644" s="17"/>
      <c r="L644" s="17"/>
    </row>
    <row r="645" spans="1:12" ht="12.75">
      <c r="A645" s="23"/>
      <c r="B645" s="68"/>
      <c r="C645" s="68"/>
      <c r="D645" s="68"/>
      <c r="G645" s="19"/>
      <c r="H645" s="19"/>
      <c r="I645" s="19"/>
      <c r="J645" s="17"/>
      <c r="K645" s="17"/>
      <c r="L645" s="17"/>
    </row>
    <row r="646" spans="1:12" ht="12.75">
      <c r="A646" s="23"/>
      <c r="B646" s="68"/>
      <c r="C646" s="68"/>
      <c r="D646" s="68"/>
      <c r="G646" s="19"/>
      <c r="H646" s="19"/>
      <c r="I646" s="19"/>
      <c r="J646" s="17"/>
      <c r="K646" s="17"/>
      <c r="L646" s="17"/>
    </row>
    <row r="647" spans="1:12" ht="12.75">
      <c r="A647" s="23"/>
      <c r="B647" s="68"/>
      <c r="C647" s="68"/>
      <c r="D647" s="68"/>
      <c r="G647" s="19"/>
      <c r="H647" s="19"/>
      <c r="I647" s="19"/>
      <c r="J647" s="17"/>
      <c r="K647" s="17"/>
      <c r="L647" s="17"/>
    </row>
    <row r="648" spans="1:12" ht="12.75">
      <c r="A648" s="23"/>
      <c r="B648" s="68"/>
      <c r="C648" s="68"/>
      <c r="D648" s="68"/>
      <c r="G648" s="19"/>
      <c r="H648" s="19"/>
      <c r="I648" s="19"/>
      <c r="J648" s="17"/>
      <c r="K648" s="17"/>
      <c r="L648" s="17"/>
    </row>
    <row r="649" spans="1:12" ht="12.75">
      <c r="A649" s="23"/>
      <c r="B649" s="68"/>
      <c r="C649" s="68"/>
      <c r="D649" s="68"/>
      <c r="G649" s="19"/>
      <c r="H649" s="19"/>
      <c r="I649" s="19"/>
      <c r="J649" s="17"/>
      <c r="K649" s="17"/>
      <c r="L649" s="17"/>
    </row>
    <row r="650" spans="1:12" ht="12.75">
      <c r="A650" s="23"/>
      <c r="B650" s="68"/>
      <c r="C650" s="68"/>
      <c r="D650" s="68"/>
      <c r="G650" s="19"/>
      <c r="H650" s="19"/>
      <c r="I650" s="19"/>
      <c r="J650" s="17"/>
      <c r="K650" s="17"/>
      <c r="L650" s="17"/>
    </row>
    <row r="651" spans="1:12" ht="12.75">
      <c r="A651" s="23"/>
      <c r="B651" s="68"/>
      <c r="C651" s="68"/>
      <c r="D651" s="68"/>
      <c r="G651" s="19"/>
      <c r="H651" s="19"/>
      <c r="I651" s="19"/>
      <c r="J651" s="17"/>
      <c r="K651" s="17"/>
      <c r="L651" s="17"/>
    </row>
    <row r="652" spans="1:12" ht="12.75">
      <c r="A652" s="23"/>
      <c r="B652" s="68"/>
      <c r="C652" s="68"/>
      <c r="D652" s="68"/>
      <c r="G652" s="19"/>
      <c r="H652" s="19"/>
      <c r="I652" s="19"/>
      <c r="J652" s="17"/>
      <c r="K652" s="19"/>
      <c r="L652" s="19"/>
    </row>
    <row r="653" spans="1:12" ht="13.5" thickBot="1">
      <c r="A653" s="23"/>
      <c r="B653" s="68"/>
      <c r="C653" s="68"/>
      <c r="D653" s="68"/>
      <c r="G653" s="65"/>
      <c r="H653" s="65"/>
      <c r="I653" s="65"/>
      <c r="J653" s="66"/>
      <c r="K653" s="66"/>
      <c r="L653" s="66"/>
    </row>
    <row r="654" spans="1:12" ht="12.75">
      <c r="A654" s="23"/>
      <c r="B654" s="68"/>
      <c r="C654" s="68"/>
      <c r="D654" s="68"/>
      <c r="G654" s="19"/>
      <c r="H654" s="19"/>
      <c r="I654" s="19"/>
      <c r="J654" s="17"/>
      <c r="K654" s="17"/>
      <c r="L654" s="17"/>
    </row>
    <row r="655" spans="1:12" ht="12.75">
      <c r="A655" s="23"/>
      <c r="B655" s="68"/>
      <c r="C655" s="68"/>
      <c r="D655" s="68"/>
      <c r="G655" s="19"/>
      <c r="H655" s="19"/>
      <c r="I655" s="19"/>
      <c r="J655" s="19"/>
      <c r="K655" s="19"/>
      <c r="L655" s="19"/>
    </row>
    <row r="656" spans="1:12" ht="12.75">
      <c r="A656" s="23"/>
      <c r="B656" s="68"/>
      <c r="C656" s="68"/>
      <c r="D656" s="68"/>
      <c r="G656" s="19"/>
      <c r="H656" s="19"/>
      <c r="I656" s="19"/>
      <c r="J656" s="19"/>
      <c r="K656" s="19"/>
      <c r="L656" s="19"/>
    </row>
    <row r="657" spans="1:12" ht="12.75">
      <c r="A657" s="23"/>
      <c r="B657" s="68"/>
      <c r="C657" s="68"/>
      <c r="D657" s="68"/>
      <c r="G657" s="19"/>
      <c r="H657" s="19"/>
      <c r="I657" s="19"/>
      <c r="J657" s="19"/>
      <c r="K657" s="19"/>
      <c r="L657" s="19"/>
    </row>
    <row r="658" spans="1:12" ht="12.75">
      <c r="A658" s="23"/>
      <c r="B658" s="68"/>
      <c r="C658" s="68"/>
      <c r="D658" s="68"/>
      <c r="G658" s="19"/>
      <c r="H658" s="19"/>
      <c r="I658" s="19"/>
      <c r="J658" s="19"/>
      <c r="K658" s="19"/>
      <c r="L658" s="19"/>
    </row>
    <row r="659" spans="1:12" ht="12.75">
      <c r="A659" s="23"/>
      <c r="B659" s="68"/>
      <c r="C659" s="68"/>
      <c r="D659" s="68"/>
      <c r="G659" s="19"/>
      <c r="H659" s="19"/>
      <c r="I659" s="19"/>
      <c r="J659" s="17"/>
      <c r="K659" s="17"/>
      <c r="L659" s="17"/>
    </row>
    <row r="660" spans="1:12" ht="12.75">
      <c r="A660" s="23"/>
      <c r="B660" s="68"/>
      <c r="C660" s="68"/>
      <c r="D660" s="68"/>
      <c r="G660" s="19"/>
      <c r="H660" s="19"/>
      <c r="I660" s="19"/>
      <c r="J660" s="17"/>
      <c r="K660" s="17"/>
      <c r="L660" s="17"/>
    </row>
    <row r="661" spans="1:12" ht="12.75">
      <c r="A661" s="23"/>
      <c r="B661" s="68"/>
      <c r="C661" s="68"/>
      <c r="D661" s="68"/>
      <c r="G661" s="19"/>
      <c r="H661" s="19"/>
      <c r="I661" s="19"/>
      <c r="J661" s="17"/>
      <c r="K661" s="17"/>
      <c r="L661" s="17"/>
    </row>
    <row r="662" spans="1:12" ht="12.75">
      <c r="A662" s="23"/>
      <c r="B662" s="68"/>
      <c r="C662" s="68"/>
      <c r="D662" s="68"/>
      <c r="G662" s="19"/>
      <c r="H662" s="19"/>
      <c r="I662" s="19"/>
      <c r="J662" s="17"/>
      <c r="K662" s="17"/>
      <c r="L662" s="17"/>
    </row>
    <row r="663" spans="1:12" ht="12.75">
      <c r="A663" s="23"/>
      <c r="B663" s="68"/>
      <c r="C663" s="68"/>
      <c r="D663" s="68"/>
      <c r="G663" s="19"/>
      <c r="H663" s="19"/>
      <c r="I663" s="19"/>
      <c r="J663" s="17"/>
      <c r="K663" s="17"/>
      <c r="L663" s="17"/>
    </row>
    <row r="664" spans="1:12" ht="12.75">
      <c r="A664" s="23"/>
      <c r="B664" s="48"/>
      <c r="C664" s="68"/>
      <c r="D664" s="68"/>
      <c r="G664" s="12"/>
      <c r="H664" s="12"/>
      <c r="I664" s="12"/>
      <c r="J664" s="12"/>
      <c r="K664" s="12"/>
      <c r="L664" s="12"/>
    </row>
    <row r="665" spans="1:12" ht="12.75">
      <c r="A665" s="23"/>
      <c r="B665" s="68"/>
      <c r="C665" s="68"/>
      <c r="D665" s="68"/>
      <c r="G665" s="19"/>
      <c r="H665" s="19"/>
      <c r="I665" s="19"/>
      <c r="J665" s="17"/>
      <c r="K665" s="17"/>
      <c r="L665" s="17"/>
    </row>
    <row r="666" spans="1:12" ht="12.75">
      <c r="A666" s="23"/>
      <c r="B666" s="68"/>
      <c r="C666" s="68"/>
      <c r="D666" s="68"/>
      <c r="G666" s="19"/>
      <c r="H666" s="19"/>
      <c r="I666" s="19"/>
      <c r="J666" s="17"/>
      <c r="K666" s="17"/>
      <c r="L666" s="17"/>
    </row>
    <row r="667" spans="1:12" ht="12.75">
      <c r="A667" s="23"/>
      <c r="B667" s="68"/>
      <c r="C667" s="68"/>
      <c r="D667" s="68"/>
      <c r="G667" s="19"/>
      <c r="H667" s="19"/>
      <c r="I667" s="19"/>
      <c r="J667" s="17"/>
      <c r="K667" s="17"/>
      <c r="L667" s="17"/>
    </row>
    <row r="668" spans="1:12" ht="12.75">
      <c r="A668" s="23"/>
      <c r="B668" s="68"/>
      <c r="C668" s="68"/>
      <c r="D668" s="68"/>
      <c r="G668" s="19"/>
      <c r="H668" s="19"/>
      <c r="I668" s="19"/>
      <c r="J668" s="17"/>
      <c r="K668" s="17"/>
      <c r="L668" s="17"/>
    </row>
    <row r="669" spans="1:12" ht="12.75">
      <c r="A669" s="23"/>
      <c r="B669" s="68"/>
      <c r="C669" s="68"/>
      <c r="D669" s="68"/>
      <c r="G669" s="19"/>
      <c r="H669" s="19"/>
      <c r="I669" s="19"/>
      <c r="J669" s="17"/>
      <c r="K669" s="17"/>
      <c r="L669" s="17"/>
    </row>
    <row r="670" spans="1:12" ht="12.75">
      <c r="A670" s="23"/>
      <c r="B670" s="68"/>
      <c r="C670" s="68"/>
      <c r="D670" s="68"/>
      <c r="G670" s="19"/>
      <c r="H670" s="19"/>
      <c r="I670" s="19"/>
      <c r="J670" s="17"/>
      <c r="K670" s="17"/>
      <c r="L670" s="17"/>
    </row>
    <row r="671" spans="1:12" ht="12.75">
      <c r="A671" s="23"/>
      <c r="B671" s="68"/>
      <c r="C671" s="68"/>
      <c r="D671" s="68"/>
      <c r="G671" s="19"/>
      <c r="H671" s="19"/>
      <c r="I671" s="19"/>
      <c r="J671" s="17"/>
      <c r="K671" s="17"/>
      <c r="L671" s="17"/>
    </row>
    <row r="672" spans="1:12" ht="13.5" thickBot="1">
      <c r="A672" s="23"/>
      <c r="B672" s="68"/>
      <c r="C672" s="68"/>
      <c r="D672" s="68"/>
      <c r="G672" s="65"/>
      <c r="H672" s="65"/>
      <c r="I672" s="65"/>
      <c r="J672" s="66"/>
      <c r="K672" s="66"/>
      <c r="L672" s="66"/>
    </row>
    <row r="673" spans="1:12" ht="12.75">
      <c r="A673" s="23"/>
      <c r="B673" s="68"/>
      <c r="C673" s="68"/>
      <c r="D673" s="68"/>
      <c r="G673" s="19"/>
      <c r="H673" s="19"/>
      <c r="I673" s="19"/>
      <c r="J673" s="19"/>
      <c r="K673" s="19"/>
      <c r="L673" s="19"/>
    </row>
    <row r="674" spans="1:12" ht="12.75">
      <c r="A674" s="23"/>
      <c r="B674" s="68"/>
      <c r="C674" s="68"/>
      <c r="D674" s="68"/>
      <c r="G674" s="19"/>
      <c r="H674" s="19"/>
      <c r="I674" s="19"/>
      <c r="J674" s="17"/>
      <c r="K674" s="17"/>
      <c r="L674" s="17"/>
    </row>
    <row r="675" spans="1:12" ht="12.75">
      <c r="A675" s="23"/>
      <c r="B675" s="68"/>
      <c r="C675" s="68"/>
      <c r="D675" s="68"/>
      <c r="G675" s="19"/>
      <c r="H675" s="19"/>
      <c r="I675" s="19"/>
      <c r="J675" s="17"/>
      <c r="K675" s="17"/>
      <c r="L675" s="17"/>
    </row>
    <row r="676" spans="1:12" ht="12.75">
      <c r="A676" s="23"/>
      <c r="B676" s="68"/>
      <c r="C676" s="68"/>
      <c r="D676" s="68"/>
      <c r="G676" s="19"/>
      <c r="H676" s="19"/>
      <c r="I676" s="19"/>
      <c r="J676" s="17"/>
      <c r="K676" s="17"/>
      <c r="L676" s="17"/>
    </row>
    <row r="677" spans="1:12" ht="12.75">
      <c r="A677" s="23"/>
      <c r="B677" s="68"/>
      <c r="C677" s="68"/>
      <c r="D677" s="68"/>
      <c r="G677" s="19"/>
      <c r="H677" s="19"/>
      <c r="I677" s="19"/>
      <c r="J677" s="17"/>
      <c r="K677" s="17"/>
      <c r="L677" s="17"/>
    </row>
    <row r="678" spans="1:12" ht="12.75">
      <c r="A678" s="23"/>
      <c r="B678" s="68"/>
      <c r="C678" s="68"/>
      <c r="D678" s="68"/>
      <c r="G678" s="19"/>
      <c r="H678" s="19"/>
      <c r="I678" s="19"/>
      <c r="J678" s="17"/>
      <c r="K678" s="17"/>
      <c r="L678" s="17"/>
    </row>
    <row r="679" spans="1:12" ht="12.75">
      <c r="A679" s="23"/>
      <c r="B679" s="68"/>
      <c r="C679" s="68"/>
      <c r="D679" s="68"/>
      <c r="G679" s="19"/>
      <c r="H679" s="19"/>
      <c r="I679" s="19"/>
      <c r="J679" s="17"/>
      <c r="K679" s="17"/>
      <c r="L679" s="17"/>
    </row>
    <row r="680" spans="1:12" ht="12.75">
      <c r="A680" s="23"/>
      <c r="B680" s="68"/>
      <c r="C680" s="68"/>
      <c r="D680" s="68"/>
      <c r="G680" s="19"/>
      <c r="H680" s="19"/>
      <c r="I680" s="19"/>
      <c r="J680" s="17"/>
      <c r="K680" s="17"/>
      <c r="L680" s="17"/>
    </row>
    <row r="681" spans="1:12" ht="12.75">
      <c r="A681" s="23"/>
      <c r="B681" s="68"/>
      <c r="C681" s="68"/>
      <c r="D681" s="68"/>
      <c r="G681" s="19"/>
      <c r="H681" s="19"/>
      <c r="I681" s="19"/>
      <c r="J681" s="17"/>
      <c r="K681" s="17"/>
      <c r="L681" s="17"/>
    </row>
    <row r="682" spans="1:12" ht="12.75">
      <c r="A682" s="23"/>
      <c r="B682" s="68"/>
      <c r="C682" s="68"/>
      <c r="D682" s="68"/>
      <c r="G682" s="19"/>
      <c r="H682" s="19"/>
      <c r="I682" s="19"/>
      <c r="J682" s="17"/>
      <c r="K682" s="17"/>
      <c r="L682" s="17"/>
    </row>
    <row r="683" spans="1:12" ht="12.75">
      <c r="A683" s="23"/>
      <c r="B683" s="68"/>
      <c r="C683" s="68"/>
      <c r="D683" s="68"/>
      <c r="G683" s="19"/>
      <c r="H683" s="19"/>
      <c r="I683" s="19"/>
      <c r="J683" s="17"/>
      <c r="K683" s="17"/>
      <c r="L683" s="17"/>
    </row>
    <row r="684" spans="1:12" ht="12.75">
      <c r="A684" s="23"/>
      <c r="B684" s="68"/>
      <c r="C684" s="68"/>
      <c r="D684" s="68"/>
      <c r="G684" s="19"/>
      <c r="H684" s="19"/>
      <c r="I684" s="19"/>
      <c r="J684" s="17"/>
      <c r="K684" s="17"/>
      <c r="L684" s="17"/>
    </row>
    <row r="685" spans="1:12" ht="12.75">
      <c r="A685" s="23"/>
      <c r="B685" s="68"/>
      <c r="C685" s="68"/>
      <c r="D685" s="68"/>
      <c r="G685" s="12"/>
      <c r="H685" s="12"/>
      <c r="I685" s="12"/>
      <c r="J685" s="12"/>
      <c r="K685" s="12"/>
      <c r="L685" s="12"/>
    </row>
    <row r="686" spans="1:12" ht="12.75">
      <c r="A686" s="23"/>
      <c r="B686" s="68"/>
      <c r="C686" s="68"/>
      <c r="D686" s="68"/>
      <c r="G686" s="19"/>
      <c r="H686" s="19"/>
      <c r="I686" s="19"/>
      <c r="J686" s="17"/>
      <c r="K686" s="17"/>
      <c r="L686" s="17"/>
    </row>
    <row r="687" spans="1:12" ht="12.75">
      <c r="A687" s="23"/>
      <c r="B687" s="68"/>
      <c r="C687" s="68"/>
      <c r="D687" s="68"/>
      <c r="G687" s="19"/>
      <c r="H687" s="19"/>
      <c r="I687" s="19"/>
      <c r="J687" s="17"/>
      <c r="K687" s="17"/>
      <c r="L687" s="17"/>
    </row>
    <row r="688" spans="1:12" ht="12.75">
      <c r="A688" s="23"/>
      <c r="B688" s="68"/>
      <c r="C688" s="68"/>
      <c r="D688" s="68"/>
      <c r="G688" s="19"/>
      <c r="H688" s="19"/>
      <c r="I688" s="19"/>
      <c r="J688" s="17"/>
      <c r="K688" s="17"/>
      <c r="L688" s="17"/>
    </row>
    <row r="689" spans="1:12" ht="12.75">
      <c r="A689" s="23"/>
      <c r="B689" s="68"/>
      <c r="C689" s="68"/>
      <c r="D689" s="68"/>
      <c r="G689" s="19"/>
      <c r="H689" s="19"/>
      <c r="I689" s="19"/>
      <c r="J689" s="17"/>
      <c r="K689" s="17"/>
      <c r="L689" s="17"/>
    </row>
    <row r="690" spans="1:12" ht="12.75">
      <c r="A690" s="23"/>
      <c r="B690" s="68"/>
      <c r="C690" s="68"/>
      <c r="D690" s="68"/>
      <c r="G690" s="19"/>
      <c r="H690" s="19"/>
      <c r="I690" s="19"/>
      <c r="J690" s="22"/>
      <c r="K690" s="17"/>
      <c r="L690" s="17"/>
    </row>
    <row r="691" spans="1:12" ht="12.75">
      <c r="A691" s="23"/>
      <c r="B691" s="68"/>
      <c r="C691" s="68"/>
      <c r="D691" s="68"/>
      <c r="G691" s="19"/>
      <c r="H691" s="17"/>
      <c r="I691" s="17"/>
      <c r="J691" s="17"/>
      <c r="K691" s="17"/>
      <c r="L691" s="17"/>
    </row>
    <row r="692" spans="1:12" ht="12.75">
      <c r="A692" s="23"/>
      <c r="B692" s="68"/>
      <c r="C692" s="68"/>
      <c r="D692" s="68"/>
      <c r="G692" s="19"/>
      <c r="H692" s="47"/>
      <c r="I692" s="47"/>
      <c r="J692" s="22"/>
      <c r="K692" s="22"/>
      <c r="L692" s="22"/>
    </row>
    <row r="693" spans="1:12" ht="12.75">
      <c r="A693" s="23"/>
      <c r="B693" s="68"/>
      <c r="C693" s="68"/>
      <c r="D693" s="68"/>
      <c r="G693" s="19"/>
      <c r="H693" s="19"/>
      <c r="I693" s="19"/>
      <c r="J693" s="17"/>
      <c r="K693" s="17"/>
      <c r="L693" s="17"/>
    </row>
    <row r="694" spans="1:12" ht="12.75">
      <c r="A694" s="23"/>
      <c r="B694" s="68"/>
      <c r="C694" s="68"/>
      <c r="D694" s="68"/>
      <c r="G694" s="19"/>
      <c r="H694" s="19"/>
      <c r="I694" s="19"/>
      <c r="J694" s="17"/>
      <c r="K694" s="17"/>
      <c r="L694" s="17"/>
    </row>
    <row r="695" spans="1:12" ht="12.75">
      <c r="A695" s="23"/>
      <c r="B695" s="68"/>
      <c r="C695" s="68"/>
      <c r="D695" s="68"/>
      <c r="G695" s="19"/>
      <c r="H695" s="19"/>
      <c r="I695" s="19"/>
      <c r="J695" s="17"/>
      <c r="K695" s="17"/>
      <c r="L695" s="17"/>
    </row>
    <row r="696" spans="1:12" ht="12.75">
      <c r="A696" s="23"/>
      <c r="B696" s="68"/>
      <c r="C696" s="68"/>
      <c r="D696" s="68"/>
      <c r="G696" s="19"/>
      <c r="H696" s="19"/>
      <c r="I696" s="19"/>
      <c r="J696" s="17"/>
      <c r="K696" s="17"/>
      <c r="L696" s="17"/>
    </row>
    <row r="697" spans="1:12" ht="12.75">
      <c r="A697" s="23"/>
      <c r="B697" s="68"/>
      <c r="C697" s="68"/>
      <c r="D697" s="68"/>
      <c r="G697" s="19"/>
      <c r="H697" s="19"/>
      <c r="I697" s="19"/>
      <c r="J697" s="17"/>
      <c r="K697" s="17"/>
      <c r="L697" s="17"/>
    </row>
    <row r="698" spans="1:12" ht="13.5" thickBot="1">
      <c r="A698" s="23"/>
      <c r="B698" s="68"/>
      <c r="C698" s="68"/>
      <c r="D698" s="68"/>
      <c r="G698" s="65"/>
      <c r="H698" s="65"/>
      <c r="I698" s="65"/>
      <c r="J698" s="66"/>
      <c r="K698" s="66"/>
      <c r="L698" s="66"/>
    </row>
    <row r="699" spans="1:12" ht="12.75">
      <c r="A699" s="23"/>
      <c r="B699" s="68"/>
      <c r="C699" s="68"/>
      <c r="D699" s="68"/>
      <c r="G699" s="19"/>
      <c r="H699" s="19"/>
      <c r="I699" s="19"/>
      <c r="J699" s="17"/>
      <c r="K699" s="17"/>
      <c r="L699" s="17"/>
    </row>
    <row r="700" spans="1:12" ht="12.75">
      <c r="A700" s="23"/>
      <c r="B700" s="68"/>
      <c r="C700" s="68"/>
      <c r="D700" s="68"/>
      <c r="G700" s="19"/>
      <c r="H700" s="19"/>
      <c r="I700" s="19"/>
      <c r="J700" s="17"/>
      <c r="K700" s="17"/>
      <c r="L700" s="17"/>
    </row>
    <row r="701" spans="1:12" ht="12.75">
      <c r="A701" s="23"/>
      <c r="B701" s="68"/>
      <c r="C701" s="68"/>
      <c r="D701" s="68"/>
      <c r="G701" s="19"/>
      <c r="H701" s="19"/>
      <c r="I701" s="19"/>
      <c r="J701" s="19"/>
      <c r="K701" s="19"/>
      <c r="L701" s="19"/>
    </row>
    <row r="702" spans="1:12" ht="12.75">
      <c r="A702" s="23"/>
      <c r="B702" s="68"/>
      <c r="C702" s="68"/>
      <c r="D702" s="68"/>
      <c r="G702" s="19"/>
      <c r="H702" s="19"/>
      <c r="I702" s="19"/>
      <c r="J702" s="17"/>
      <c r="K702" s="17"/>
      <c r="L702" s="17"/>
    </row>
    <row r="703" spans="1:12" ht="12.75">
      <c r="A703" s="23"/>
      <c r="B703" s="68"/>
      <c r="C703" s="68"/>
      <c r="D703" s="68"/>
      <c r="G703" s="19"/>
      <c r="H703" s="19"/>
      <c r="I703" s="19"/>
      <c r="J703" s="17"/>
      <c r="K703" s="17"/>
      <c r="L703" s="17"/>
    </row>
    <row r="704" spans="1:12" ht="12.75">
      <c r="A704" s="23"/>
      <c r="B704" s="68"/>
      <c r="C704" s="68"/>
      <c r="D704" s="68"/>
      <c r="G704" s="19"/>
      <c r="H704" s="19"/>
      <c r="I704" s="19"/>
      <c r="J704" s="17"/>
      <c r="K704" s="17"/>
      <c r="L704" s="17"/>
    </row>
    <row r="705" spans="1:12" ht="12.75">
      <c r="A705" s="23"/>
      <c r="B705" s="68"/>
      <c r="C705" s="68"/>
      <c r="D705" s="68"/>
      <c r="G705" s="19"/>
      <c r="H705" s="19"/>
      <c r="I705" s="19"/>
      <c r="J705" s="17"/>
      <c r="K705" s="17"/>
      <c r="L705" s="17"/>
    </row>
    <row r="706" spans="1:12" ht="12.75">
      <c r="A706" s="23"/>
      <c r="B706" s="68"/>
      <c r="C706" s="68"/>
      <c r="D706" s="68"/>
      <c r="G706" s="19"/>
      <c r="H706" s="19"/>
      <c r="I706" s="19"/>
      <c r="J706" s="17"/>
      <c r="K706" s="17"/>
      <c r="L706" s="17"/>
    </row>
    <row r="707" spans="1:12" ht="12.75">
      <c r="A707" s="23"/>
      <c r="B707" s="101"/>
      <c r="C707" s="101"/>
      <c r="D707" s="101"/>
      <c r="E707" s="46"/>
      <c r="G707" s="59"/>
      <c r="H707" s="12"/>
      <c r="I707" s="12"/>
      <c r="J707" s="59"/>
      <c r="K707" s="60"/>
      <c r="L707" s="60"/>
    </row>
    <row r="708" spans="1:12" ht="12.75">
      <c r="A708" s="23"/>
      <c r="B708" s="68"/>
      <c r="C708" s="68"/>
      <c r="D708" s="68"/>
      <c r="G708" s="19"/>
      <c r="H708" s="19"/>
      <c r="I708" s="19"/>
      <c r="J708" s="17"/>
      <c r="K708" s="17"/>
      <c r="L708" s="17"/>
    </row>
    <row r="709" spans="1:12" ht="12.75">
      <c r="A709" s="23"/>
      <c r="B709" s="68"/>
      <c r="C709" s="68"/>
      <c r="D709" s="68"/>
      <c r="G709" s="19"/>
      <c r="H709" s="19"/>
      <c r="I709" s="19"/>
      <c r="J709" s="17"/>
      <c r="K709" s="17"/>
      <c r="L709" s="17"/>
    </row>
    <row r="710" spans="1:12" ht="12.75">
      <c r="A710" s="23"/>
      <c r="B710" s="68"/>
      <c r="C710" s="68"/>
      <c r="D710" s="68"/>
      <c r="G710" s="19"/>
      <c r="H710" s="19"/>
      <c r="I710" s="19"/>
      <c r="J710" s="17"/>
      <c r="K710" s="17"/>
      <c r="L710" s="17"/>
    </row>
    <row r="711" spans="1:12" ht="12.75">
      <c r="A711" s="23"/>
      <c r="B711" s="68"/>
      <c r="C711" s="68"/>
      <c r="D711" s="68"/>
      <c r="G711" s="19"/>
      <c r="H711" s="19"/>
      <c r="I711" s="19"/>
      <c r="J711" s="17"/>
      <c r="K711" s="17"/>
      <c r="L711" s="17"/>
    </row>
    <row r="712" spans="1:12" ht="12.75">
      <c r="A712" s="23"/>
      <c r="B712" s="68"/>
      <c r="C712" s="68"/>
      <c r="D712" s="68"/>
      <c r="G712" s="19"/>
      <c r="H712" s="19"/>
      <c r="I712" s="19"/>
      <c r="J712" s="17"/>
      <c r="K712" s="17"/>
      <c r="L712" s="17"/>
    </row>
    <row r="713" spans="1:12" ht="12.75">
      <c r="A713" s="23"/>
      <c r="B713" s="68"/>
      <c r="C713" s="68"/>
      <c r="D713" s="68"/>
      <c r="G713" s="19"/>
      <c r="H713" s="19"/>
      <c r="I713" s="19"/>
      <c r="J713" s="17"/>
      <c r="K713" s="17"/>
      <c r="L713" s="17"/>
    </row>
    <row r="714" spans="1:12" ht="12.75">
      <c r="A714" s="23"/>
      <c r="B714" s="68"/>
      <c r="C714" s="68"/>
      <c r="D714" s="68"/>
      <c r="G714" s="19"/>
      <c r="H714" s="19"/>
      <c r="I714" s="19"/>
      <c r="J714" s="17"/>
      <c r="K714" s="17"/>
      <c r="L714" s="17"/>
    </row>
    <row r="715" spans="1:12" ht="12.75">
      <c r="A715" s="23"/>
      <c r="B715" s="68"/>
      <c r="C715" s="68"/>
      <c r="D715" s="68"/>
      <c r="G715" s="19"/>
      <c r="H715" s="19"/>
      <c r="I715" s="19"/>
      <c r="J715" s="17"/>
      <c r="K715" s="19"/>
      <c r="L715" s="19"/>
    </row>
    <row r="716" spans="1:12" ht="12.75">
      <c r="A716" s="23"/>
      <c r="B716" s="68"/>
      <c r="C716" s="68"/>
      <c r="D716" s="68"/>
      <c r="G716" s="19"/>
      <c r="H716" s="19"/>
      <c r="I716" s="19"/>
      <c r="J716" s="17"/>
      <c r="K716" s="17"/>
      <c r="L716" s="17"/>
    </row>
    <row r="717" spans="1:12" ht="12.75">
      <c r="A717" s="23"/>
      <c r="B717" s="68"/>
      <c r="C717" s="68"/>
      <c r="D717" s="68"/>
      <c r="G717" s="19"/>
      <c r="H717" s="19"/>
      <c r="I717" s="19"/>
      <c r="J717" s="17"/>
      <c r="K717" s="17"/>
      <c r="L717" s="17"/>
    </row>
    <row r="718" spans="1:12" ht="13.5" thickBot="1">
      <c r="A718" s="23"/>
      <c r="B718" s="68"/>
      <c r="C718" s="68"/>
      <c r="D718" s="68"/>
      <c r="G718" s="65"/>
      <c r="H718" s="65"/>
      <c r="I718" s="65"/>
      <c r="J718" s="66"/>
      <c r="K718" s="66"/>
      <c r="L718" s="66"/>
    </row>
    <row r="719" spans="1:12" ht="12.75">
      <c r="A719" s="23"/>
      <c r="B719" s="68"/>
      <c r="C719" s="68"/>
      <c r="D719" s="68"/>
      <c r="G719" s="19"/>
      <c r="H719" s="19"/>
      <c r="I719" s="19"/>
      <c r="J719" s="17"/>
      <c r="K719" s="17"/>
      <c r="L719" s="17"/>
    </row>
    <row r="720" spans="1:12" ht="12.75">
      <c r="A720" s="23"/>
      <c r="B720" s="68"/>
      <c r="C720" s="68"/>
      <c r="D720" s="68"/>
      <c r="G720" s="19"/>
      <c r="H720" s="19"/>
      <c r="I720" s="19"/>
      <c r="J720" s="19"/>
      <c r="K720" s="19"/>
      <c r="L720" s="19"/>
    </row>
    <row r="721" spans="1:12" ht="12.75">
      <c r="A721" s="23"/>
      <c r="B721" s="68"/>
      <c r="C721" s="68"/>
      <c r="D721" s="68"/>
      <c r="G721" s="19"/>
      <c r="H721" s="19"/>
      <c r="I721" s="19"/>
      <c r="J721" s="17"/>
      <c r="K721" s="17"/>
      <c r="L721" s="17"/>
    </row>
    <row r="722" spans="1:12" ht="12.75">
      <c r="A722" s="23"/>
      <c r="B722" s="68"/>
      <c r="C722" s="68"/>
      <c r="D722" s="68"/>
      <c r="G722" s="19"/>
      <c r="H722" s="19"/>
      <c r="I722" s="19"/>
      <c r="J722" s="17"/>
      <c r="K722" s="17"/>
      <c r="L722" s="17"/>
    </row>
    <row r="723" spans="1:12" ht="12.75">
      <c r="A723" s="23"/>
      <c r="B723" s="68"/>
      <c r="C723" s="68"/>
      <c r="D723" s="68"/>
      <c r="G723" s="19"/>
      <c r="H723" s="19"/>
      <c r="I723" s="19"/>
      <c r="J723" s="17"/>
      <c r="K723" s="17"/>
      <c r="L723" s="17"/>
    </row>
    <row r="724" spans="1:12" ht="12.75">
      <c r="A724" s="23"/>
      <c r="B724" s="68"/>
      <c r="C724" s="68"/>
      <c r="D724" s="68"/>
      <c r="G724" s="19"/>
      <c r="H724" s="19"/>
      <c r="I724" s="19"/>
      <c r="J724" s="17"/>
      <c r="K724" s="17"/>
      <c r="L724" s="17"/>
    </row>
    <row r="725" spans="1:12" ht="12.75">
      <c r="A725" s="23"/>
      <c r="B725" s="68"/>
      <c r="C725" s="68"/>
      <c r="D725" s="68"/>
      <c r="G725" s="19"/>
      <c r="H725" s="19"/>
      <c r="I725" s="19"/>
      <c r="J725" s="17"/>
      <c r="K725" s="17"/>
      <c r="L725" s="17"/>
    </row>
    <row r="726" spans="1:12" ht="12.75">
      <c r="A726" s="23"/>
      <c r="B726" s="68"/>
      <c r="C726" s="68"/>
      <c r="D726" s="68"/>
      <c r="G726" s="19"/>
      <c r="H726" s="19"/>
      <c r="I726" s="19"/>
      <c r="J726" s="17"/>
      <c r="K726" s="17"/>
      <c r="L726" s="17"/>
    </row>
    <row r="727" spans="1:12" ht="12.75">
      <c r="A727" s="23"/>
      <c r="B727" s="68"/>
      <c r="C727" s="68"/>
      <c r="D727" s="68"/>
      <c r="G727" s="12"/>
      <c r="H727" s="12"/>
      <c r="I727" s="12"/>
      <c r="J727" s="12"/>
      <c r="K727" s="12"/>
      <c r="L727" s="12"/>
    </row>
    <row r="728" spans="1:12" ht="12.75">
      <c r="A728" s="23"/>
      <c r="B728" s="68"/>
      <c r="C728" s="68"/>
      <c r="D728" s="68"/>
      <c r="G728" s="19"/>
      <c r="H728" s="19"/>
      <c r="I728" s="19"/>
      <c r="J728" s="17"/>
      <c r="K728" s="17"/>
      <c r="L728" s="17"/>
    </row>
    <row r="729" spans="1:12" ht="12.75">
      <c r="A729" s="23"/>
      <c r="B729" s="68"/>
      <c r="C729" s="68"/>
      <c r="D729" s="68"/>
      <c r="G729" s="19"/>
      <c r="H729" s="19"/>
      <c r="I729" s="19"/>
      <c r="J729" s="17"/>
      <c r="K729" s="17"/>
      <c r="L729" s="17"/>
    </row>
    <row r="730" spans="1:12" ht="12.75">
      <c r="A730" s="23"/>
      <c r="B730" s="68"/>
      <c r="C730" s="68"/>
      <c r="D730" s="68"/>
      <c r="G730" s="19"/>
      <c r="H730" s="47"/>
      <c r="I730" s="47"/>
      <c r="J730" s="17"/>
      <c r="K730" s="17"/>
      <c r="L730" s="17"/>
    </row>
    <row r="731" spans="1:12" ht="12.75">
      <c r="A731" s="23"/>
      <c r="B731" s="68"/>
      <c r="C731" s="68"/>
      <c r="D731" s="68"/>
      <c r="G731" s="19"/>
      <c r="H731" s="19"/>
      <c r="I731" s="19"/>
      <c r="J731" s="17"/>
      <c r="K731" s="17"/>
      <c r="L731" s="17"/>
    </row>
    <row r="732" spans="1:12" ht="12.75">
      <c r="A732" s="23"/>
      <c r="B732" s="68"/>
      <c r="C732" s="68"/>
      <c r="D732" s="68"/>
      <c r="G732" s="19"/>
      <c r="H732" s="19"/>
      <c r="I732" s="19"/>
      <c r="J732" s="17"/>
      <c r="K732" s="17"/>
      <c r="L732" s="17"/>
    </row>
    <row r="733" spans="1:12" ht="12.75">
      <c r="A733" s="23"/>
      <c r="B733" s="68"/>
      <c r="C733" s="68"/>
      <c r="D733" s="68"/>
      <c r="G733" s="19"/>
      <c r="H733" s="19"/>
      <c r="I733" s="19"/>
      <c r="J733" s="17"/>
      <c r="K733" s="17"/>
      <c r="L733" s="17"/>
    </row>
    <row r="734" spans="1:12" ht="12.75">
      <c r="A734" s="23"/>
      <c r="B734" s="68"/>
      <c r="C734" s="68"/>
      <c r="D734" s="68"/>
      <c r="G734" s="19"/>
      <c r="H734" s="19"/>
      <c r="I734" s="19"/>
      <c r="J734" s="17"/>
      <c r="K734" s="17"/>
      <c r="L734" s="17"/>
    </row>
    <row r="735" spans="1:12" ht="12.75">
      <c r="A735" s="23"/>
      <c r="B735" s="68"/>
      <c r="C735" s="68"/>
      <c r="D735" s="68"/>
      <c r="G735" s="19"/>
      <c r="H735" s="47"/>
      <c r="I735" s="47"/>
      <c r="J735" s="17"/>
      <c r="K735" s="17"/>
      <c r="L735" s="17"/>
    </row>
    <row r="736" spans="1:12" ht="12.75">
      <c r="A736" s="23"/>
      <c r="B736" s="68"/>
      <c r="C736" s="68"/>
      <c r="D736" s="68"/>
      <c r="G736" s="19"/>
      <c r="H736" s="19"/>
      <c r="I736" s="19"/>
      <c r="J736" s="17"/>
      <c r="K736" s="17"/>
      <c r="L736" s="17"/>
    </row>
    <row r="737" spans="1:12" ht="12.75">
      <c r="A737" s="23"/>
      <c r="B737" s="68"/>
      <c r="C737" s="68"/>
      <c r="D737" s="68"/>
      <c r="G737" s="19"/>
      <c r="H737" s="19"/>
      <c r="I737" s="19"/>
      <c r="J737" s="17"/>
      <c r="K737" s="17"/>
      <c r="L737" s="17"/>
    </row>
    <row r="738" spans="1:12" ht="13.5" thickBot="1">
      <c r="A738" s="23"/>
      <c r="B738" s="68"/>
      <c r="C738" s="68"/>
      <c r="D738" s="68"/>
      <c r="G738" s="65"/>
      <c r="H738" s="65"/>
      <c r="I738" s="65"/>
      <c r="J738" s="70"/>
      <c r="K738" s="66"/>
      <c r="L738" s="66"/>
    </row>
    <row r="739" spans="1:12" ht="12.75">
      <c r="A739" s="23"/>
      <c r="B739" s="68"/>
      <c r="C739" s="68"/>
      <c r="D739" s="68"/>
      <c r="G739" s="19"/>
      <c r="H739" s="19"/>
      <c r="I739" s="19"/>
      <c r="J739" s="17"/>
      <c r="K739" s="17"/>
      <c r="L739" s="17"/>
    </row>
    <row r="740" spans="1:12" ht="12.75">
      <c r="A740" s="23"/>
      <c r="B740" s="68"/>
      <c r="C740" s="68"/>
      <c r="D740" s="68"/>
      <c r="G740" s="19"/>
      <c r="H740" s="19"/>
      <c r="I740" s="19"/>
      <c r="J740" s="17"/>
      <c r="K740" s="17"/>
      <c r="L740" s="17"/>
    </row>
    <row r="741" spans="1:12" ht="12.75">
      <c r="A741" s="23"/>
      <c r="B741" s="68"/>
      <c r="C741" s="68"/>
      <c r="D741" s="68"/>
      <c r="G741" s="19"/>
      <c r="H741" s="19"/>
      <c r="I741" s="19"/>
      <c r="J741" s="19"/>
      <c r="K741" s="19"/>
      <c r="L741" s="19"/>
    </row>
    <row r="742" spans="1:12" ht="12.75">
      <c r="A742" s="23"/>
      <c r="B742" s="68"/>
      <c r="C742" s="68"/>
      <c r="D742" s="68"/>
      <c r="G742" s="19"/>
      <c r="H742" s="19"/>
      <c r="I742" s="19"/>
      <c r="J742" s="17"/>
      <c r="K742" s="17"/>
      <c r="L742" s="17"/>
    </row>
    <row r="743" spans="1:12" ht="12.75">
      <c r="A743" s="23"/>
      <c r="B743" s="68"/>
      <c r="C743" s="68"/>
      <c r="D743" s="68"/>
      <c r="G743" s="19"/>
      <c r="H743" s="19"/>
      <c r="I743" s="19"/>
      <c r="J743" s="17"/>
      <c r="K743" s="17"/>
      <c r="L743" s="17"/>
    </row>
    <row r="744" spans="1:12" ht="12.75">
      <c r="A744" s="23"/>
      <c r="B744" s="68"/>
      <c r="C744" s="68"/>
      <c r="D744" s="68"/>
      <c r="G744" s="19"/>
      <c r="H744" s="19"/>
      <c r="I744" s="19"/>
      <c r="J744" s="17"/>
      <c r="K744" s="17"/>
      <c r="L744" s="17"/>
    </row>
    <row r="745" spans="1:12" ht="12.75">
      <c r="A745" s="23"/>
      <c r="B745" s="68"/>
      <c r="C745" s="68"/>
      <c r="D745" s="68"/>
      <c r="G745" s="19"/>
      <c r="H745" s="19"/>
      <c r="I745" s="19"/>
      <c r="J745" s="17"/>
      <c r="K745" s="17"/>
      <c r="L745" s="17"/>
    </row>
    <row r="746" spans="1:12" ht="12.75">
      <c r="A746" s="23"/>
      <c r="B746" s="68"/>
      <c r="C746" s="68"/>
      <c r="D746" s="68"/>
      <c r="G746" s="19"/>
      <c r="H746" s="19"/>
      <c r="I746" s="19"/>
      <c r="J746" s="17"/>
      <c r="K746" s="17"/>
      <c r="L746" s="17"/>
    </row>
    <row r="747" spans="1:12" ht="12.75">
      <c r="A747" s="23"/>
      <c r="B747" s="68"/>
      <c r="C747" s="68"/>
      <c r="D747" s="68"/>
      <c r="G747" s="19"/>
      <c r="H747" s="19"/>
      <c r="I747" s="19"/>
      <c r="J747" s="17"/>
      <c r="K747" s="17"/>
      <c r="L747" s="17"/>
    </row>
    <row r="748" spans="1:12" ht="12.75">
      <c r="A748" s="23"/>
      <c r="B748" s="68"/>
      <c r="C748" s="68"/>
      <c r="D748" s="68"/>
      <c r="G748" s="59"/>
      <c r="H748" s="59"/>
      <c r="I748" s="59"/>
      <c r="J748" s="60"/>
      <c r="K748" s="60"/>
      <c r="L748" s="60"/>
    </row>
    <row r="749" spans="1:12" ht="12.75">
      <c r="A749" s="23"/>
      <c r="B749" s="68"/>
      <c r="C749" s="68"/>
      <c r="D749" s="68"/>
      <c r="G749" s="19"/>
      <c r="H749" s="19"/>
      <c r="I749" s="19"/>
      <c r="J749" s="17"/>
      <c r="K749" s="17"/>
      <c r="L749" s="17"/>
    </row>
    <row r="750" spans="1:12" ht="12.75">
      <c r="A750" s="23"/>
      <c r="B750" s="68"/>
      <c r="C750" s="68"/>
      <c r="D750" s="68"/>
      <c r="G750" s="19"/>
      <c r="H750" s="19"/>
      <c r="I750" s="19"/>
      <c r="J750" s="17"/>
      <c r="K750" s="17"/>
      <c r="L750" s="17"/>
    </row>
    <row r="751" spans="1:12" ht="12.75">
      <c r="A751" s="23"/>
      <c r="B751" s="68"/>
      <c r="C751" s="68"/>
      <c r="D751" s="68"/>
      <c r="G751" s="19"/>
      <c r="H751" s="19"/>
      <c r="I751" s="19"/>
      <c r="J751" s="17"/>
      <c r="K751" s="17"/>
      <c r="L751" s="17"/>
    </row>
    <row r="752" spans="1:12" ht="12.75">
      <c r="A752" s="23"/>
      <c r="B752" s="68"/>
      <c r="C752" s="68"/>
      <c r="D752" s="68"/>
      <c r="G752" s="19"/>
      <c r="H752" s="19"/>
      <c r="I752" s="19"/>
      <c r="J752" s="17"/>
      <c r="K752" s="17"/>
      <c r="L752" s="17"/>
    </row>
    <row r="753" spans="1:12" ht="12.75">
      <c r="A753" s="23"/>
      <c r="B753" s="68"/>
      <c r="C753" s="68"/>
      <c r="D753" s="68"/>
      <c r="G753" s="19"/>
      <c r="H753" s="19"/>
      <c r="I753" s="19"/>
      <c r="J753" s="17"/>
      <c r="K753" s="17"/>
      <c r="L753" s="17"/>
    </row>
    <row r="754" spans="1:12" ht="12.75">
      <c r="A754" s="23"/>
      <c r="B754" s="68"/>
      <c r="C754" s="68"/>
      <c r="D754" s="68"/>
      <c r="G754" s="19"/>
      <c r="H754" s="19"/>
      <c r="I754" s="19"/>
      <c r="J754" s="17"/>
      <c r="K754" s="17"/>
      <c r="L754" s="17"/>
    </row>
    <row r="755" spans="1:12" ht="12.75">
      <c r="A755" s="23"/>
      <c r="B755" s="68"/>
      <c r="C755" s="68"/>
      <c r="D755" s="68"/>
      <c r="G755" s="19"/>
      <c r="H755" s="19"/>
      <c r="I755" s="19"/>
      <c r="J755" s="17"/>
      <c r="K755" s="17"/>
      <c r="L755" s="17"/>
    </row>
    <row r="756" spans="1:12" ht="12.75">
      <c r="A756" s="23"/>
      <c r="B756" s="68"/>
      <c r="C756" s="68"/>
      <c r="D756" s="68"/>
      <c r="G756" s="19"/>
      <c r="H756" s="19"/>
      <c r="I756" s="19"/>
      <c r="J756" s="17"/>
      <c r="K756" s="17"/>
      <c r="L756" s="17"/>
    </row>
    <row r="757" spans="1:12" ht="12.75">
      <c r="A757" s="23"/>
      <c r="B757" s="68"/>
      <c r="C757" s="68"/>
      <c r="D757" s="68"/>
      <c r="G757" s="19"/>
      <c r="H757" s="19"/>
      <c r="I757" s="19"/>
      <c r="J757" s="17"/>
      <c r="K757" s="17"/>
      <c r="L757" s="17"/>
    </row>
    <row r="758" spans="1:12" ht="12.75">
      <c r="A758" s="23"/>
      <c r="B758" s="68"/>
      <c r="C758" s="68"/>
      <c r="D758" s="68"/>
      <c r="G758" s="19"/>
      <c r="H758" s="19"/>
      <c r="I758" s="19"/>
      <c r="J758" s="17"/>
      <c r="K758" s="17"/>
      <c r="L758" s="17"/>
    </row>
    <row r="759" spans="1:12" ht="12.75">
      <c r="A759" s="23"/>
      <c r="B759" s="68"/>
      <c r="C759" s="68"/>
      <c r="D759" s="68"/>
      <c r="G759" s="19"/>
      <c r="H759" s="19"/>
      <c r="I759" s="19"/>
      <c r="J759" s="17"/>
      <c r="K759" s="17"/>
      <c r="L759" s="17"/>
    </row>
    <row r="760" spans="1:12" ht="12.75">
      <c r="A760" s="23"/>
      <c r="B760" s="68"/>
      <c r="C760" s="68"/>
      <c r="D760" s="68"/>
      <c r="G760" s="19"/>
      <c r="H760" s="19"/>
      <c r="I760" s="19"/>
      <c r="J760" s="17"/>
      <c r="K760" s="17"/>
      <c r="L760" s="17"/>
    </row>
    <row r="761" spans="1:12" ht="12.75">
      <c r="A761" s="23"/>
      <c r="B761" s="68"/>
      <c r="C761" s="68"/>
      <c r="D761" s="68"/>
      <c r="G761" s="19"/>
      <c r="H761" s="19"/>
      <c r="I761" s="19"/>
      <c r="J761" s="17"/>
      <c r="K761" s="17"/>
      <c r="L761" s="17"/>
    </row>
    <row r="762" spans="1:12" ht="12.75">
      <c r="A762" s="23"/>
      <c r="B762" s="68"/>
      <c r="C762" s="68"/>
      <c r="D762" s="68"/>
      <c r="G762" s="19"/>
      <c r="H762" s="19"/>
      <c r="I762" s="19"/>
      <c r="J762" s="17"/>
      <c r="K762" s="17"/>
      <c r="L762" s="17"/>
    </row>
    <row r="763" spans="1:12" ht="12.75">
      <c r="A763" s="23"/>
      <c r="B763" s="68"/>
      <c r="C763" s="68"/>
      <c r="D763" s="68"/>
      <c r="G763" s="19"/>
      <c r="H763" s="19"/>
      <c r="I763" s="19"/>
      <c r="J763" s="17"/>
      <c r="K763" s="17"/>
      <c r="L763" s="17"/>
    </row>
    <row r="764" spans="1:12" ht="12.75">
      <c r="A764" s="23"/>
      <c r="B764" s="68"/>
      <c r="C764" s="68"/>
      <c r="D764" s="68"/>
      <c r="G764" s="19"/>
      <c r="H764" s="19"/>
      <c r="I764" s="19"/>
      <c r="J764" s="17"/>
      <c r="K764" s="17"/>
      <c r="L764" s="17"/>
    </row>
    <row r="765" spans="1:12" ht="12.75">
      <c r="A765" s="23"/>
      <c r="B765" s="68"/>
      <c r="C765" s="68"/>
      <c r="D765" s="68"/>
      <c r="G765" s="19"/>
      <c r="H765" s="19"/>
      <c r="I765" s="19"/>
      <c r="J765" s="17"/>
      <c r="K765" s="17"/>
      <c r="L765" s="17"/>
    </row>
    <row r="766" spans="1:12" ht="12.75">
      <c r="A766" s="23"/>
      <c r="B766" s="68"/>
      <c r="C766" s="68"/>
      <c r="D766" s="68"/>
      <c r="G766" s="19"/>
      <c r="H766" s="19"/>
      <c r="I766" s="19"/>
      <c r="J766" s="17"/>
      <c r="K766" s="17"/>
      <c r="L766" s="17"/>
    </row>
    <row r="767" spans="1:12" ht="12.75">
      <c r="A767" s="23"/>
      <c r="B767" s="68"/>
      <c r="C767" s="68"/>
      <c r="D767" s="68"/>
      <c r="G767" s="19"/>
      <c r="H767" s="19"/>
      <c r="I767" s="19"/>
      <c r="J767" s="17"/>
      <c r="K767" s="17"/>
      <c r="L767" s="17"/>
    </row>
    <row r="768" spans="1:12" ht="12.75">
      <c r="A768" s="23"/>
      <c r="B768" s="68"/>
      <c r="C768" s="68"/>
      <c r="D768" s="68"/>
      <c r="G768" s="19"/>
      <c r="H768" s="19"/>
      <c r="I768" s="19"/>
      <c r="J768" s="17"/>
      <c r="K768" s="17"/>
      <c r="L768" s="17"/>
    </row>
    <row r="769" spans="1:12" ht="12.75">
      <c r="A769" s="23"/>
      <c r="B769" s="68"/>
      <c r="C769" s="68"/>
      <c r="D769" s="68"/>
      <c r="G769" s="19"/>
      <c r="H769" s="19"/>
      <c r="I769" s="19"/>
      <c r="J769" s="17"/>
      <c r="K769" s="17"/>
      <c r="L769" s="17"/>
    </row>
    <row r="770" spans="1:12" ht="13.5" thickBot="1">
      <c r="A770" s="23"/>
      <c r="B770" s="68"/>
      <c r="C770" s="68"/>
      <c r="D770" s="68"/>
      <c r="G770" s="65"/>
      <c r="H770" s="65"/>
      <c r="I770" s="65"/>
      <c r="J770" s="66"/>
      <c r="K770" s="66"/>
      <c r="L770" s="66"/>
    </row>
    <row r="772" spans="1:12" ht="12.75">
      <c r="A772" s="23"/>
      <c r="B772" s="68"/>
      <c r="C772" s="68"/>
      <c r="D772" s="68"/>
      <c r="G772" s="19"/>
      <c r="H772" s="19"/>
      <c r="I772" s="19"/>
      <c r="J772" s="19"/>
      <c r="K772" s="19"/>
      <c r="L772" s="19"/>
    </row>
    <row r="773" spans="1:12" ht="12.75">
      <c r="A773" s="23"/>
      <c r="B773" s="68"/>
      <c r="C773" s="68"/>
      <c r="D773" s="68"/>
      <c r="G773" s="19"/>
      <c r="H773" s="19"/>
      <c r="I773" s="19"/>
      <c r="J773" s="17"/>
      <c r="K773" s="17"/>
      <c r="L773" s="17"/>
    </row>
    <row r="774" spans="1:12" ht="12.75">
      <c r="A774" s="23"/>
      <c r="B774" s="68"/>
      <c r="C774" s="68"/>
      <c r="D774" s="68"/>
      <c r="G774" s="19"/>
      <c r="H774" s="19"/>
      <c r="I774" s="19"/>
      <c r="J774" s="17"/>
      <c r="K774" s="17"/>
      <c r="L774" s="17"/>
    </row>
    <row r="775" spans="1:12" ht="12.75">
      <c r="A775" s="23"/>
      <c r="B775" s="68"/>
      <c r="C775" s="68"/>
      <c r="D775" s="68"/>
      <c r="G775" s="19"/>
      <c r="H775" s="19"/>
      <c r="I775" s="19"/>
      <c r="J775" s="17"/>
      <c r="K775" s="17"/>
      <c r="L775" s="17"/>
    </row>
    <row r="776" spans="1:12" ht="12.75">
      <c r="A776" s="23"/>
      <c r="B776" s="68"/>
      <c r="C776" s="68"/>
      <c r="D776" s="68"/>
      <c r="G776" s="19"/>
      <c r="H776" s="19"/>
      <c r="I776" s="19"/>
      <c r="J776" s="17"/>
      <c r="K776" s="17"/>
      <c r="L776" s="17"/>
    </row>
    <row r="777" spans="1:12" ht="12.75">
      <c r="A777" s="23"/>
      <c r="B777" s="68"/>
      <c r="C777" s="68"/>
      <c r="D777" s="68"/>
      <c r="G777" s="59"/>
      <c r="H777" s="59"/>
      <c r="I777" s="59"/>
      <c r="J777" s="60"/>
      <c r="K777" s="60"/>
      <c r="L777" s="60"/>
    </row>
    <row r="778" spans="1:12" ht="12.75">
      <c r="A778" s="23"/>
      <c r="B778" s="68"/>
      <c r="C778" s="68"/>
      <c r="D778" s="68"/>
      <c r="G778" s="19"/>
      <c r="H778" s="19"/>
      <c r="I778" s="19"/>
      <c r="J778" s="17"/>
      <c r="K778" s="17"/>
      <c r="L778" s="17"/>
    </row>
    <row r="779" spans="1:12" ht="12.75">
      <c r="A779" s="23"/>
      <c r="B779" s="68"/>
      <c r="C779" s="68"/>
      <c r="D779" s="68"/>
      <c r="G779" s="19"/>
      <c r="H779" s="19"/>
      <c r="I779" s="19"/>
      <c r="J779" s="17"/>
      <c r="K779" s="17"/>
      <c r="L779" s="17"/>
    </row>
    <row r="780" spans="1:12" ht="12.75">
      <c r="A780" s="23"/>
      <c r="B780" s="68"/>
      <c r="C780" s="68"/>
      <c r="D780" s="68"/>
      <c r="G780" s="19"/>
      <c r="H780" s="19"/>
      <c r="I780" s="19"/>
      <c r="J780" s="17"/>
      <c r="K780" s="17"/>
      <c r="L780" s="17"/>
    </row>
    <row r="781" spans="1:12" ht="13.5" thickBot="1">
      <c r="A781" s="23"/>
      <c r="B781" s="68"/>
      <c r="C781" s="68"/>
      <c r="D781" s="68"/>
      <c r="G781" s="65"/>
      <c r="H781" s="65"/>
      <c r="I781" s="65"/>
      <c r="J781" s="66"/>
      <c r="K781" s="66"/>
      <c r="L781" s="66"/>
    </row>
    <row r="782" spans="1:12" ht="12.75">
      <c r="A782" s="23"/>
      <c r="B782" s="68"/>
      <c r="C782" s="68"/>
      <c r="D782" s="68"/>
      <c r="G782" s="19"/>
      <c r="H782" s="19"/>
      <c r="I782" s="19"/>
      <c r="J782" s="17"/>
      <c r="K782" s="17"/>
      <c r="L782" s="17"/>
    </row>
    <row r="783" spans="1:12" ht="12.75">
      <c r="A783" s="23"/>
      <c r="B783" s="68"/>
      <c r="C783" s="68"/>
      <c r="D783" s="68"/>
      <c r="G783" s="19"/>
      <c r="H783" s="19"/>
      <c r="I783" s="19"/>
      <c r="J783" s="17"/>
      <c r="K783" s="17"/>
      <c r="L783" s="17"/>
    </row>
    <row r="784" spans="1:12" ht="12.75">
      <c r="A784" s="23"/>
      <c r="B784" s="68"/>
      <c r="C784" s="68"/>
      <c r="D784" s="68"/>
      <c r="G784" s="19"/>
      <c r="H784" s="19"/>
      <c r="I784" s="19"/>
      <c r="J784" s="17"/>
      <c r="K784" s="17"/>
      <c r="L784" s="17"/>
    </row>
    <row r="785" spans="1:12" ht="12.75">
      <c r="A785" s="23"/>
      <c r="B785" s="68"/>
      <c r="C785" s="68"/>
      <c r="D785" s="68"/>
      <c r="G785" s="19"/>
      <c r="H785" s="19"/>
      <c r="I785" s="19"/>
      <c r="J785" s="19"/>
      <c r="K785" s="19"/>
      <c r="L785" s="19"/>
    </row>
    <row r="787" ht="12.75">
      <c r="A787" s="23"/>
    </row>
    <row r="788" spans="1:12" ht="12.75">
      <c r="A788" s="23"/>
      <c r="B788" s="68"/>
      <c r="C788" s="68"/>
      <c r="D788" s="68"/>
      <c r="G788" s="19"/>
      <c r="H788" s="19"/>
      <c r="I788" s="19"/>
      <c r="J788" s="17"/>
      <c r="K788" s="17"/>
      <c r="L788" s="17"/>
    </row>
    <row r="789" spans="1:12" ht="12.75">
      <c r="A789" s="23"/>
      <c r="B789" s="68"/>
      <c r="C789" s="68"/>
      <c r="D789" s="68"/>
      <c r="G789" s="19"/>
      <c r="H789" s="19"/>
      <c r="I789" s="19"/>
      <c r="J789" s="17"/>
      <c r="K789" s="17"/>
      <c r="L789" s="17"/>
    </row>
    <row r="790" spans="1:12" ht="12.75">
      <c r="A790" s="23"/>
      <c r="B790" s="68"/>
      <c r="C790" s="68"/>
      <c r="D790" s="68"/>
      <c r="G790" s="19"/>
      <c r="H790" s="19"/>
      <c r="I790" s="19"/>
      <c r="J790" s="17"/>
      <c r="K790" s="17"/>
      <c r="L790" s="17"/>
    </row>
    <row r="791" spans="1:12" ht="12.75">
      <c r="A791" s="23"/>
      <c r="B791" s="68"/>
      <c r="C791" s="68"/>
      <c r="D791" s="68"/>
      <c r="G791" s="19"/>
      <c r="H791" s="19"/>
      <c r="I791" s="19"/>
      <c r="J791" s="17"/>
      <c r="K791" s="17"/>
      <c r="L791" s="17"/>
    </row>
    <row r="792" spans="1:12" ht="12.75">
      <c r="A792" s="23"/>
      <c r="B792" s="68"/>
      <c r="C792" s="68"/>
      <c r="D792" s="68"/>
      <c r="G792" s="19"/>
      <c r="H792" s="19"/>
      <c r="I792" s="19"/>
      <c r="J792" s="17"/>
      <c r="K792" s="17"/>
      <c r="L792" s="17"/>
    </row>
    <row r="793" spans="1:12" ht="12.75">
      <c r="A793" s="23"/>
      <c r="B793" s="68"/>
      <c r="C793" s="68"/>
      <c r="D793" s="68"/>
      <c r="G793" s="19"/>
      <c r="H793" s="19"/>
      <c r="I793" s="19"/>
      <c r="J793" s="17"/>
      <c r="K793" s="17"/>
      <c r="L793" s="17"/>
    </row>
    <row r="794" spans="1:12" ht="12.75">
      <c r="A794" s="23"/>
      <c r="B794" s="68"/>
      <c r="C794" s="68"/>
      <c r="D794" s="68"/>
      <c r="G794" s="19"/>
      <c r="H794" s="19"/>
      <c r="I794" s="19"/>
      <c r="J794" s="17"/>
      <c r="K794" s="17"/>
      <c r="L794" s="17"/>
    </row>
    <row r="795" spans="1:12" ht="12.75">
      <c r="A795" s="23"/>
      <c r="B795" s="68"/>
      <c r="C795" s="68"/>
      <c r="D795" s="68"/>
      <c r="G795" s="12"/>
      <c r="H795" s="12"/>
      <c r="I795" s="12"/>
      <c r="J795" s="12"/>
      <c r="K795" s="12"/>
      <c r="L795" s="12"/>
    </row>
    <row r="796" spans="1:12" ht="12.75">
      <c r="A796" s="23"/>
      <c r="B796" s="68"/>
      <c r="C796" s="68"/>
      <c r="D796" s="68"/>
      <c r="G796" s="12"/>
      <c r="H796" s="12"/>
      <c r="I796" s="12"/>
      <c r="J796" s="12"/>
      <c r="K796" s="12"/>
      <c r="L796" s="12"/>
    </row>
    <row r="797" spans="1:12" ht="12.75">
      <c r="A797" s="23"/>
      <c r="B797" s="68"/>
      <c r="C797" s="68"/>
      <c r="D797" s="68"/>
      <c r="G797" s="19"/>
      <c r="H797" s="19"/>
      <c r="I797" s="19"/>
      <c r="J797" s="17"/>
      <c r="K797" s="17"/>
      <c r="L797" s="17"/>
    </row>
    <row r="798" spans="1:12" ht="12.75">
      <c r="A798" s="23"/>
      <c r="B798" s="68"/>
      <c r="C798" s="68"/>
      <c r="D798" s="68"/>
      <c r="G798" s="19"/>
      <c r="H798" s="19"/>
      <c r="I798" s="19"/>
      <c r="J798" s="17"/>
      <c r="K798" s="17"/>
      <c r="L798" s="17"/>
    </row>
    <row r="799" spans="1:12" ht="12.75">
      <c r="A799" s="23"/>
      <c r="B799" s="68"/>
      <c r="C799" s="68"/>
      <c r="D799" s="68"/>
      <c r="G799" s="19"/>
      <c r="H799" s="19"/>
      <c r="I799" s="19"/>
      <c r="J799" s="17"/>
      <c r="K799" s="17"/>
      <c r="L799" s="17"/>
    </row>
    <row r="800" spans="1:12" ht="12.75">
      <c r="A800" s="23"/>
      <c r="B800" s="68"/>
      <c r="C800" s="68"/>
      <c r="D800" s="68"/>
      <c r="G800" s="19"/>
      <c r="H800" s="19"/>
      <c r="I800" s="19"/>
      <c r="J800" s="17"/>
      <c r="K800" s="17"/>
      <c r="L800" s="17"/>
    </row>
    <row r="801" spans="1:12" ht="12.75">
      <c r="A801" s="23"/>
      <c r="B801" s="68"/>
      <c r="C801" s="68"/>
      <c r="D801" s="68"/>
      <c r="G801" s="19"/>
      <c r="H801" s="19"/>
      <c r="I801" s="19"/>
      <c r="J801" s="17"/>
      <c r="K801" s="17"/>
      <c r="L801" s="17"/>
    </row>
    <row r="802" spans="1:12" ht="12.75">
      <c r="A802" s="23"/>
      <c r="B802" s="68"/>
      <c r="C802" s="68"/>
      <c r="D802" s="68"/>
      <c r="G802" s="19"/>
      <c r="H802" s="19"/>
      <c r="I802" s="19"/>
      <c r="J802" s="17"/>
      <c r="K802" s="32"/>
      <c r="L802" s="32"/>
    </row>
    <row r="803" spans="1:12" ht="13.5" thickBot="1">
      <c r="A803" s="23"/>
      <c r="B803" s="68"/>
      <c r="C803" s="68"/>
      <c r="D803" s="68"/>
      <c r="G803" s="65"/>
      <c r="H803" s="65"/>
      <c r="I803" s="65"/>
      <c r="J803" s="66"/>
      <c r="K803" s="66"/>
      <c r="L803" s="66"/>
    </row>
    <row r="804" spans="1:12" ht="12.75">
      <c r="A804" s="23"/>
      <c r="B804" s="68"/>
      <c r="C804" s="68"/>
      <c r="D804" s="68"/>
      <c r="G804" s="30"/>
      <c r="H804" s="30"/>
      <c r="I804" s="30"/>
      <c r="J804" s="32"/>
      <c r="K804" s="32"/>
      <c r="L804" s="32"/>
    </row>
    <row r="805" spans="1:12" ht="13.5" thickBot="1">
      <c r="A805" s="23"/>
      <c r="B805" s="68"/>
      <c r="C805" s="68"/>
      <c r="D805" s="68"/>
      <c r="G805" s="65"/>
      <c r="H805" s="65"/>
      <c r="I805" s="65"/>
      <c r="J805" s="65"/>
      <c r="K805" s="66"/>
      <c r="L805" s="66"/>
    </row>
    <row r="806" spans="1:12" ht="12.75">
      <c r="A806" s="23"/>
      <c r="B806" s="68"/>
      <c r="C806" s="68"/>
      <c r="D806" s="68"/>
      <c r="G806" s="19"/>
      <c r="H806" s="19"/>
      <c r="I806" s="19"/>
      <c r="J806" s="17"/>
      <c r="K806" s="17"/>
      <c r="L806" s="17"/>
    </row>
    <row r="807" spans="1:12" ht="12.75">
      <c r="A807" s="23"/>
      <c r="B807" s="68"/>
      <c r="C807" s="68"/>
      <c r="D807" s="68"/>
      <c r="G807" s="19"/>
      <c r="H807" s="19"/>
      <c r="I807" s="19"/>
      <c r="J807" s="17"/>
      <c r="K807" s="17"/>
      <c r="L807" s="17"/>
    </row>
    <row r="808" spans="1:12" ht="12.75">
      <c r="A808" s="23"/>
      <c r="B808" s="68"/>
      <c r="C808" s="68"/>
      <c r="D808" s="68"/>
      <c r="G808" s="19"/>
      <c r="H808" s="19"/>
      <c r="I808" s="19"/>
      <c r="J808" s="17"/>
      <c r="K808" s="17"/>
      <c r="L808" s="17"/>
    </row>
    <row r="809" spans="1:12" ht="12.75">
      <c r="A809" s="23"/>
      <c r="B809" s="68"/>
      <c r="C809" s="68"/>
      <c r="D809" s="68"/>
      <c r="G809" s="19"/>
      <c r="H809" s="19"/>
      <c r="I809" s="19"/>
      <c r="J809" s="17"/>
      <c r="K809" s="17"/>
      <c r="L809" s="17"/>
    </row>
    <row r="810" spans="1:12" ht="12.75">
      <c r="A810" s="23"/>
      <c r="B810" s="68"/>
      <c r="C810" s="68"/>
      <c r="D810" s="68"/>
      <c r="G810" s="19"/>
      <c r="H810" s="19"/>
      <c r="I810" s="19"/>
      <c r="J810" s="19"/>
      <c r="K810" s="19"/>
      <c r="L810" s="19"/>
    </row>
    <row r="811" spans="1:12" ht="12.75">
      <c r="A811" s="23"/>
      <c r="B811" s="68"/>
      <c r="C811" s="68"/>
      <c r="D811" s="68"/>
      <c r="G811" s="19"/>
      <c r="H811" s="19"/>
      <c r="I811" s="19"/>
      <c r="J811" s="17"/>
      <c r="K811" s="17"/>
      <c r="L811" s="17"/>
    </row>
    <row r="812" spans="1:12" ht="12.75">
      <c r="A812" s="23"/>
      <c r="B812" s="68"/>
      <c r="C812" s="68"/>
      <c r="D812" s="68"/>
      <c r="G812" s="19"/>
      <c r="H812" s="19"/>
      <c r="I812" s="19"/>
      <c r="J812" s="17"/>
      <c r="K812" s="17"/>
      <c r="L812" s="17"/>
    </row>
    <row r="813" spans="1:12" ht="12.75">
      <c r="A813" s="23"/>
      <c r="B813" s="68"/>
      <c r="C813" s="68"/>
      <c r="D813" s="68"/>
      <c r="G813" s="19"/>
      <c r="H813" s="19"/>
      <c r="I813" s="19"/>
      <c r="J813" s="17"/>
      <c r="K813" s="17"/>
      <c r="L813" s="17"/>
    </row>
    <row r="814" spans="1:12" ht="12.75">
      <c r="A814" s="23"/>
      <c r="B814" s="68"/>
      <c r="C814" s="68"/>
      <c r="D814" s="68"/>
      <c r="G814" s="19"/>
      <c r="H814" s="19"/>
      <c r="I814" s="19"/>
      <c r="J814" s="17"/>
      <c r="K814" s="17"/>
      <c r="L814" s="17"/>
    </row>
    <row r="815" spans="1:12" ht="12.75">
      <c r="A815" s="23"/>
      <c r="B815" s="68"/>
      <c r="C815" s="68"/>
      <c r="D815" s="68"/>
      <c r="G815" s="19"/>
      <c r="H815" s="19"/>
      <c r="I815" s="19"/>
      <c r="J815" s="17"/>
      <c r="K815" s="17"/>
      <c r="L815" s="17"/>
    </row>
    <row r="816" spans="1:12" ht="12.75">
      <c r="A816" s="23"/>
      <c r="B816" s="68"/>
      <c r="C816" s="68"/>
      <c r="D816" s="68"/>
      <c r="G816" s="19"/>
      <c r="H816" s="19"/>
      <c r="I816" s="19"/>
      <c r="J816" s="17"/>
      <c r="K816" s="17"/>
      <c r="L816" s="17"/>
    </row>
    <row r="817" spans="1:12" ht="12.75">
      <c r="A817" s="23"/>
      <c r="B817" s="68"/>
      <c r="C817" s="68"/>
      <c r="D817" s="68"/>
      <c r="G817" s="19"/>
      <c r="H817" s="19"/>
      <c r="I817" s="19"/>
      <c r="J817" s="17"/>
      <c r="K817" s="17"/>
      <c r="L817" s="17"/>
    </row>
    <row r="818" spans="1:12" ht="12.75">
      <c r="A818" s="23"/>
      <c r="B818" s="68"/>
      <c r="C818" s="68"/>
      <c r="D818" s="68"/>
      <c r="G818" s="12"/>
      <c r="H818" s="12"/>
      <c r="I818" s="12"/>
      <c r="J818" s="12"/>
      <c r="K818" s="12"/>
      <c r="L818" s="12"/>
    </row>
    <row r="819" spans="1:12" ht="12.75">
      <c r="A819" s="23"/>
      <c r="B819" s="68"/>
      <c r="C819" s="68"/>
      <c r="D819" s="68"/>
      <c r="G819" s="12"/>
      <c r="H819" s="12"/>
      <c r="I819" s="12"/>
      <c r="J819" s="12"/>
      <c r="K819" s="12"/>
      <c r="L819" s="12"/>
    </row>
    <row r="820" spans="1:12" ht="12.75">
      <c r="A820" s="23"/>
      <c r="B820" s="68"/>
      <c r="C820" s="68"/>
      <c r="D820" s="68"/>
      <c r="G820" s="12"/>
      <c r="H820" s="12"/>
      <c r="I820" s="12"/>
      <c r="J820" s="12"/>
      <c r="K820" s="12"/>
      <c r="L820" s="12"/>
    </row>
    <row r="821" spans="1:12" ht="12.75">
      <c r="A821" s="23"/>
      <c r="B821" s="68"/>
      <c r="C821" s="68"/>
      <c r="D821" s="68"/>
      <c r="G821" s="30"/>
      <c r="H821" s="30"/>
      <c r="I821" s="30"/>
      <c r="J821" s="30"/>
      <c r="K821" s="30"/>
      <c r="L821" s="30"/>
    </row>
    <row r="822" spans="1:12" ht="12.75">
      <c r="A822" s="23"/>
      <c r="B822" s="68"/>
      <c r="C822" s="68"/>
      <c r="D822" s="68"/>
      <c r="G822" s="19"/>
      <c r="H822" s="19"/>
      <c r="I822" s="19"/>
      <c r="J822" s="17"/>
      <c r="K822" s="17"/>
      <c r="L822" s="17"/>
    </row>
    <row r="823" spans="1:12" ht="12.75">
      <c r="A823" s="23"/>
      <c r="B823" s="68"/>
      <c r="C823" s="68"/>
      <c r="D823" s="68"/>
      <c r="G823" s="19"/>
      <c r="H823" s="19"/>
      <c r="I823" s="19"/>
      <c r="J823" s="17"/>
      <c r="K823" s="17"/>
      <c r="L823" s="17"/>
    </row>
    <row r="824" spans="1:12" ht="13.5" thickBot="1">
      <c r="A824" s="23"/>
      <c r="B824" s="68"/>
      <c r="C824" s="68"/>
      <c r="D824" s="68"/>
      <c r="G824" s="65"/>
      <c r="H824" s="65"/>
      <c r="I824" s="65"/>
      <c r="J824" s="65"/>
      <c r="K824" s="65"/>
      <c r="L824" s="65"/>
    </row>
    <row r="825" spans="1:12" ht="12.75">
      <c r="A825" s="23"/>
      <c r="B825" s="68"/>
      <c r="C825" s="68"/>
      <c r="D825" s="68"/>
      <c r="G825" s="19"/>
      <c r="H825" s="19"/>
      <c r="I825" s="19"/>
      <c r="J825" s="17"/>
      <c r="K825" s="17"/>
      <c r="L825" s="17"/>
    </row>
    <row r="826" spans="1:12" ht="12.75">
      <c r="A826" s="23"/>
      <c r="B826" s="68"/>
      <c r="C826" s="68"/>
      <c r="D826" s="68"/>
      <c r="G826" s="19"/>
      <c r="H826" s="19"/>
      <c r="I826" s="19"/>
      <c r="J826" s="17"/>
      <c r="K826" s="17"/>
      <c r="L826" s="17"/>
    </row>
    <row r="827" spans="1:12" ht="12.75">
      <c r="A827" s="23"/>
      <c r="B827" s="68"/>
      <c r="C827" s="68"/>
      <c r="D827" s="68"/>
      <c r="G827" s="30"/>
      <c r="H827" s="30"/>
      <c r="I827" s="30"/>
      <c r="J827" s="17"/>
      <c r="K827" s="17"/>
      <c r="L827" s="17"/>
    </row>
    <row r="828" spans="1:12" ht="13.5" thickBot="1">
      <c r="A828" s="23"/>
      <c r="B828" s="68"/>
      <c r="C828" s="68"/>
      <c r="D828" s="68"/>
      <c r="G828" s="71"/>
      <c r="H828" s="71"/>
      <c r="I828" s="71"/>
      <c r="J828" s="71"/>
      <c r="K828" s="71"/>
      <c r="L828" s="71"/>
    </row>
    <row r="829" spans="1:12" ht="13.5" thickTop="1">
      <c r="A829" s="23"/>
      <c r="B829" s="68"/>
      <c r="C829" s="68"/>
      <c r="D829" s="68"/>
      <c r="G829" s="30"/>
      <c r="H829" s="30"/>
      <c r="I829" s="30"/>
      <c r="J829" s="32"/>
      <c r="K829" s="32"/>
      <c r="L829" s="32"/>
    </row>
    <row r="830" spans="1:12" ht="12.75">
      <c r="A830" s="23"/>
      <c r="B830" s="68"/>
      <c r="C830" s="68"/>
      <c r="D830" s="68"/>
      <c r="G830" s="30"/>
      <c r="H830" s="30"/>
      <c r="I830" s="30"/>
      <c r="J830" s="32"/>
      <c r="K830" s="32"/>
      <c r="L830" s="32"/>
    </row>
    <row r="831" spans="1:12" ht="12.75">
      <c r="A831" s="72"/>
      <c r="B831" s="103"/>
      <c r="C831" s="103"/>
      <c r="D831" s="103"/>
      <c r="G831" s="73"/>
      <c r="H831" s="73"/>
      <c r="I831" s="73"/>
      <c r="J831" s="48"/>
      <c r="K831" s="74"/>
      <c r="L831" s="74"/>
    </row>
    <row r="832" spans="1:12" ht="12.75">
      <c r="A832" s="72"/>
      <c r="B832" s="103"/>
      <c r="C832" s="103"/>
      <c r="D832" s="103"/>
      <c r="F832" s="50"/>
      <c r="G832" s="73"/>
      <c r="H832" s="73"/>
      <c r="I832" s="73"/>
      <c r="J832" s="48"/>
      <c r="K832" s="74"/>
      <c r="L832" s="74"/>
    </row>
    <row r="833" spans="1:12" ht="12.75">
      <c r="A833" s="72"/>
      <c r="B833" s="103"/>
      <c r="C833" s="103"/>
      <c r="D833" s="103"/>
      <c r="G833" s="73"/>
      <c r="H833" s="73"/>
      <c r="I833" s="73"/>
      <c r="J833" s="48"/>
      <c r="K833" s="74"/>
      <c r="L833" s="74"/>
    </row>
    <row r="834" spans="1:12" ht="12.75">
      <c r="A834" s="72"/>
      <c r="B834" s="103"/>
      <c r="C834" s="103"/>
      <c r="D834" s="103"/>
      <c r="G834" s="73"/>
      <c r="H834" s="73"/>
      <c r="I834" s="73"/>
      <c r="J834" s="48"/>
      <c r="K834" s="74"/>
      <c r="L834" s="74"/>
    </row>
    <row r="835" spans="1:12" ht="12.75">
      <c r="A835" s="72"/>
      <c r="B835" s="103"/>
      <c r="C835" s="103"/>
      <c r="D835" s="103"/>
      <c r="G835" s="73"/>
      <c r="H835" s="73"/>
      <c r="I835" s="73"/>
      <c r="J835" s="48"/>
      <c r="K835" s="74"/>
      <c r="L835" s="74"/>
    </row>
    <row r="836" spans="1:9" ht="12.75">
      <c r="A836" s="72"/>
      <c r="B836" s="103"/>
      <c r="C836" s="103"/>
      <c r="D836" s="103"/>
      <c r="H836" s="73"/>
      <c r="I836" s="73"/>
    </row>
    <row r="837" spans="1:9" ht="12.75">
      <c r="A837" s="72"/>
      <c r="B837" s="103"/>
      <c r="C837" s="103"/>
      <c r="D837" s="106"/>
      <c r="H837" s="73"/>
      <c r="I837" s="73"/>
    </row>
    <row r="838" spans="1:9" ht="12.75">
      <c r="A838" s="72"/>
      <c r="B838" s="103"/>
      <c r="C838" s="103"/>
      <c r="D838" s="103"/>
      <c r="H838" s="73"/>
      <c r="I838" s="73"/>
    </row>
    <row r="839" spans="1:9" ht="12.75">
      <c r="A839" s="72"/>
      <c r="B839" s="103"/>
      <c r="C839" s="103"/>
      <c r="D839" s="103"/>
      <c r="H839" s="73"/>
      <c r="I839" s="73"/>
    </row>
    <row r="840" spans="1:12" ht="12.75">
      <c r="A840" s="23"/>
      <c r="G840" s="12"/>
      <c r="H840" s="12"/>
      <c r="I840" s="12"/>
      <c r="J840" s="12"/>
      <c r="K840" s="12"/>
      <c r="L840" s="12"/>
    </row>
    <row r="841" spans="2:4" ht="12.75">
      <c r="B841" s="68"/>
      <c r="C841" s="68"/>
      <c r="D841" s="68"/>
    </row>
    <row r="842" spans="1:12" ht="12.75">
      <c r="A842" s="23"/>
      <c r="B842" s="68"/>
      <c r="C842" s="68"/>
      <c r="D842" s="68"/>
      <c r="G842" s="19"/>
      <c r="H842" s="19"/>
      <c r="I842" s="19"/>
      <c r="J842" s="17"/>
      <c r="K842" s="17"/>
      <c r="L842" s="17"/>
    </row>
    <row r="843" spans="1:12" ht="12.75">
      <c r="A843" s="23"/>
      <c r="B843" s="68"/>
      <c r="C843" s="68"/>
      <c r="D843" s="68"/>
      <c r="G843" s="19"/>
      <c r="H843" s="19"/>
      <c r="I843" s="19"/>
      <c r="J843" s="17"/>
      <c r="K843" s="17"/>
      <c r="L843" s="17"/>
    </row>
    <row r="844" spans="1:12" ht="12.75">
      <c r="A844" s="23"/>
      <c r="B844" s="68"/>
      <c r="C844" s="68"/>
      <c r="D844" s="68"/>
      <c r="G844" s="19"/>
      <c r="H844" s="19"/>
      <c r="I844" s="19"/>
      <c r="J844" s="17"/>
      <c r="K844" s="17"/>
      <c r="L844" s="17"/>
    </row>
    <row r="845" spans="1:12" ht="12.75">
      <c r="A845" s="23"/>
      <c r="B845" s="68"/>
      <c r="C845" s="68"/>
      <c r="D845" s="68"/>
      <c r="G845" s="19"/>
      <c r="H845" s="19"/>
      <c r="I845" s="19"/>
      <c r="J845" s="17"/>
      <c r="K845" s="17"/>
      <c r="L845" s="17"/>
    </row>
    <row r="846" spans="1:12" ht="12.75">
      <c r="A846" s="23"/>
      <c r="B846" s="68"/>
      <c r="C846" s="68"/>
      <c r="D846" s="68"/>
      <c r="G846" s="19"/>
      <c r="H846" s="19"/>
      <c r="I846" s="19"/>
      <c r="J846" s="17"/>
      <c r="K846" s="17"/>
      <c r="L846" s="17"/>
    </row>
    <row r="847" spans="1:12" ht="13.5" thickBot="1">
      <c r="A847" s="23"/>
      <c r="B847" s="68"/>
      <c r="C847" s="68"/>
      <c r="D847" s="68"/>
      <c r="G847" s="65"/>
      <c r="H847" s="65"/>
      <c r="I847" s="65"/>
      <c r="J847" s="66"/>
      <c r="K847" s="66"/>
      <c r="L847" s="66"/>
    </row>
    <row r="848" spans="1:12" ht="12.75">
      <c r="A848" s="23"/>
      <c r="B848" s="68"/>
      <c r="C848" s="68"/>
      <c r="D848" s="68"/>
      <c r="G848" s="19"/>
      <c r="H848" s="19"/>
      <c r="I848" s="19"/>
      <c r="J848" s="17"/>
      <c r="K848" s="17"/>
      <c r="L848" s="17"/>
    </row>
    <row r="849" spans="1:12" ht="12.75">
      <c r="A849" s="23"/>
      <c r="B849" s="68"/>
      <c r="C849" s="68"/>
      <c r="D849" s="68"/>
      <c r="G849" s="19"/>
      <c r="H849" s="19"/>
      <c r="I849" s="19"/>
      <c r="J849" s="19"/>
      <c r="K849" s="19"/>
      <c r="L849" s="19"/>
    </row>
    <row r="850" spans="1:12" ht="12.75">
      <c r="A850" s="72"/>
      <c r="B850" s="103"/>
      <c r="C850" s="103"/>
      <c r="D850" s="103"/>
      <c r="K850" s="17"/>
      <c r="L850" s="17"/>
    </row>
    <row r="851" spans="1:12" ht="12.75">
      <c r="A851" s="23"/>
      <c r="B851" s="68"/>
      <c r="C851" s="68"/>
      <c r="G851" s="48"/>
      <c r="H851" s="48"/>
      <c r="I851" s="48"/>
      <c r="J851" s="48"/>
      <c r="K851" s="17"/>
      <c r="L851" s="17"/>
    </row>
    <row r="852" spans="1:12" ht="12.75">
      <c r="A852" s="23"/>
      <c r="B852" s="68"/>
      <c r="C852" s="68"/>
      <c r="G852" s="17"/>
      <c r="H852" s="17"/>
      <c r="I852" s="17"/>
      <c r="J852" s="17"/>
      <c r="K852" s="17"/>
      <c r="L852" s="17"/>
    </row>
    <row r="853" spans="1:12" ht="12.75">
      <c r="A853" s="23"/>
      <c r="B853" s="68"/>
      <c r="C853" s="68"/>
      <c r="G853" s="17"/>
      <c r="H853" s="17"/>
      <c r="I853" s="17"/>
      <c r="J853" s="17"/>
      <c r="K853" s="17"/>
      <c r="L853" s="17"/>
    </row>
    <row r="854" spans="1:12" ht="13.5" thickBot="1">
      <c r="A854" s="23"/>
      <c r="B854" s="68"/>
      <c r="C854" s="68"/>
      <c r="G854" s="66"/>
      <c r="H854" s="66"/>
      <c r="I854" s="66"/>
      <c r="J854" s="66"/>
      <c r="K854" s="66"/>
      <c r="L854" s="66"/>
    </row>
    <row r="855" spans="1:12" ht="12.75">
      <c r="A855" s="23"/>
      <c r="B855" s="68"/>
      <c r="C855" s="68"/>
      <c r="G855" s="17"/>
      <c r="H855" s="17"/>
      <c r="I855" s="17"/>
      <c r="J855" s="17"/>
      <c r="K855" s="17"/>
      <c r="L855" s="17"/>
    </row>
    <row r="856" spans="1:12" ht="13.5" thickBot="1">
      <c r="A856" s="23"/>
      <c r="B856" s="68"/>
      <c r="C856" s="68"/>
      <c r="G856" s="66"/>
      <c r="H856" s="66"/>
      <c r="I856" s="66"/>
      <c r="J856" s="66"/>
      <c r="K856" s="66"/>
      <c r="L856" s="66"/>
    </row>
    <row r="859" spans="1:12" ht="12.75">
      <c r="A859" s="34"/>
      <c r="G859" s="16"/>
      <c r="H859" s="16"/>
      <c r="I859" s="16"/>
      <c r="J859" s="16"/>
      <c r="K859" s="16"/>
      <c r="L859" s="16"/>
    </row>
    <row r="875" ht="12.75">
      <c r="A875" s="34"/>
    </row>
    <row r="877" spans="1:12" ht="12.75">
      <c r="A877" s="34"/>
      <c r="B877" s="68"/>
      <c r="C877" s="68"/>
      <c r="D877" s="68"/>
      <c r="G877" s="12"/>
      <c r="H877" s="12"/>
      <c r="I877" s="12"/>
      <c r="J877" s="12"/>
      <c r="K877" s="12"/>
      <c r="L877" s="12"/>
    </row>
    <row r="878" spans="2:12" ht="12.75">
      <c r="B878" s="68"/>
      <c r="C878" s="68"/>
      <c r="D878" s="68"/>
      <c r="G878" s="19"/>
      <c r="H878" s="19"/>
      <c r="I878" s="19"/>
      <c r="J878" s="17"/>
      <c r="K878" s="17"/>
      <c r="L878" s="17"/>
    </row>
    <row r="879" spans="2:12" ht="12.75">
      <c r="B879" s="68"/>
      <c r="C879" s="68"/>
      <c r="D879" s="68"/>
      <c r="G879" s="19"/>
      <c r="H879" s="19"/>
      <c r="I879" s="19"/>
      <c r="J879" s="17"/>
      <c r="K879" s="17"/>
      <c r="L879" s="17"/>
    </row>
    <row r="880" spans="2:12" ht="12.75">
      <c r="B880" s="68"/>
      <c r="C880" s="68"/>
      <c r="D880" s="68"/>
      <c r="G880" s="19"/>
      <c r="H880" s="19"/>
      <c r="I880" s="19"/>
      <c r="J880" s="17"/>
      <c r="K880" s="17"/>
      <c r="L880" s="17"/>
    </row>
    <row r="881" spans="2:12" ht="12.75">
      <c r="B881" s="68"/>
      <c r="C881" s="68"/>
      <c r="D881" s="68"/>
      <c r="G881" s="19"/>
      <c r="H881" s="19"/>
      <c r="I881" s="19"/>
      <c r="J881" s="17"/>
      <c r="K881" s="17"/>
      <c r="L881" s="17"/>
    </row>
    <row r="882" spans="2:12" ht="12.75">
      <c r="B882" s="68"/>
      <c r="C882" s="68"/>
      <c r="D882" s="68"/>
      <c r="G882" s="19"/>
      <c r="H882" s="19"/>
      <c r="I882" s="19"/>
      <c r="J882" s="17"/>
      <c r="K882" s="17"/>
      <c r="L882" s="17"/>
    </row>
    <row r="883" spans="2:12" ht="12.75">
      <c r="B883" s="68"/>
      <c r="C883" s="68"/>
      <c r="D883" s="68"/>
      <c r="G883" s="19"/>
      <c r="H883" s="19"/>
      <c r="I883" s="19"/>
      <c r="J883" s="17"/>
      <c r="K883" s="17"/>
      <c r="L883" s="17"/>
    </row>
    <row r="884" spans="2:12" ht="12.75">
      <c r="B884" s="68"/>
      <c r="C884" s="68"/>
      <c r="D884" s="68"/>
      <c r="G884" s="19"/>
      <c r="H884" s="19"/>
      <c r="I884" s="19"/>
      <c r="J884" s="17"/>
      <c r="K884" s="17"/>
      <c r="L884" s="17"/>
    </row>
    <row r="885" spans="2:12" ht="12.75">
      <c r="B885" s="68"/>
      <c r="C885" s="68"/>
      <c r="D885" s="68"/>
      <c r="G885" s="19"/>
      <c r="H885" s="19"/>
      <c r="I885" s="19"/>
      <c r="J885" s="17"/>
      <c r="K885" s="17"/>
      <c r="L885" s="17"/>
    </row>
    <row r="886" spans="2:12" ht="12.75">
      <c r="B886" s="68"/>
      <c r="C886" s="68"/>
      <c r="D886" s="68"/>
      <c r="G886" s="19"/>
      <c r="H886" s="19"/>
      <c r="I886" s="19"/>
      <c r="J886" s="17"/>
      <c r="K886" s="17"/>
      <c r="L886" s="17"/>
    </row>
    <row r="887" spans="2:12" ht="12.75">
      <c r="B887" s="68"/>
      <c r="C887" s="68"/>
      <c r="D887" s="68"/>
      <c r="G887" s="19"/>
      <c r="H887" s="19"/>
      <c r="I887" s="19"/>
      <c r="J887" s="17"/>
      <c r="K887" s="17"/>
      <c r="L887" s="17"/>
    </row>
    <row r="888" spans="2:12" ht="12.75">
      <c r="B888" s="68"/>
      <c r="C888" s="68"/>
      <c r="D888" s="68"/>
      <c r="G888" s="19"/>
      <c r="H888" s="19"/>
      <c r="I888" s="19"/>
      <c r="J888" s="17"/>
      <c r="K888" s="17"/>
      <c r="L888" s="17"/>
    </row>
    <row r="889" spans="2:12" ht="12.75">
      <c r="B889" s="68"/>
      <c r="C889" s="68"/>
      <c r="D889" s="68"/>
      <c r="G889" s="19"/>
      <c r="H889" s="19"/>
      <c r="I889" s="19"/>
      <c r="J889" s="17"/>
      <c r="K889" s="17"/>
      <c r="L889" s="17"/>
    </row>
    <row r="890" spans="2:12" ht="12.75">
      <c r="B890" s="68"/>
      <c r="C890" s="68"/>
      <c r="D890" s="68"/>
      <c r="G890" s="19"/>
      <c r="H890" s="19"/>
      <c r="I890" s="19"/>
      <c r="J890" s="17"/>
      <c r="K890" s="17"/>
      <c r="L890" s="17"/>
    </row>
    <row r="891" spans="2:12" ht="12.75">
      <c r="B891" s="68"/>
      <c r="C891" s="68"/>
      <c r="D891" s="68"/>
      <c r="G891" s="19"/>
      <c r="H891" s="19"/>
      <c r="I891" s="19"/>
      <c r="J891" s="17"/>
      <c r="K891" s="17"/>
      <c r="L891" s="17"/>
    </row>
    <row r="892" spans="2:12" ht="12.75">
      <c r="B892" s="68"/>
      <c r="C892" s="68"/>
      <c r="D892" s="68"/>
      <c r="G892" s="19"/>
      <c r="H892" s="19"/>
      <c r="I892" s="19"/>
      <c r="J892" s="17"/>
      <c r="K892" s="17"/>
      <c r="L892" s="17"/>
    </row>
    <row r="893" spans="2:12" ht="12.75">
      <c r="B893" s="68"/>
      <c r="C893" s="68"/>
      <c r="D893" s="68"/>
      <c r="G893" s="19"/>
      <c r="H893" s="19"/>
      <c r="I893" s="19"/>
      <c r="J893" s="17"/>
      <c r="K893" s="17"/>
      <c r="L893" s="17"/>
    </row>
    <row r="894" spans="2:12" ht="12.75">
      <c r="B894" s="68"/>
      <c r="C894" s="68"/>
      <c r="D894" s="68"/>
      <c r="G894" s="19"/>
      <c r="H894" s="19"/>
      <c r="I894" s="19"/>
      <c r="J894" s="17"/>
      <c r="K894" s="17"/>
      <c r="L894" s="17"/>
    </row>
    <row r="895" spans="2:12" ht="12.75">
      <c r="B895" s="68"/>
      <c r="C895" s="68"/>
      <c r="D895" s="68"/>
      <c r="G895" s="19"/>
      <c r="H895" s="19"/>
      <c r="I895" s="19"/>
      <c r="J895" s="17"/>
      <c r="K895" s="17"/>
      <c r="L895" s="17"/>
    </row>
    <row r="896" spans="2:12" ht="12.75">
      <c r="B896" s="68"/>
      <c r="C896" s="68"/>
      <c r="D896" s="68"/>
      <c r="G896" s="19"/>
      <c r="H896" s="19"/>
      <c r="I896" s="19"/>
      <c r="J896" s="17"/>
      <c r="K896" s="17"/>
      <c r="L896" s="17"/>
    </row>
    <row r="897" spans="2:12" ht="12.75">
      <c r="B897" s="68"/>
      <c r="C897" s="68"/>
      <c r="D897" s="68"/>
      <c r="G897" s="19"/>
      <c r="H897" s="19"/>
      <c r="I897" s="19"/>
      <c r="J897" s="17"/>
      <c r="K897" s="17"/>
      <c r="L897" s="17"/>
    </row>
    <row r="898" spans="2:12" ht="12.75">
      <c r="B898" s="68"/>
      <c r="C898" s="68"/>
      <c r="D898" s="68"/>
      <c r="G898" s="19"/>
      <c r="H898" s="19"/>
      <c r="I898" s="19"/>
      <c r="J898" s="17"/>
      <c r="K898" s="17"/>
      <c r="L898" s="17"/>
    </row>
    <row r="899" spans="2:12" ht="12.75">
      <c r="B899" s="68"/>
      <c r="C899" s="68"/>
      <c r="D899" s="68"/>
      <c r="G899" s="19"/>
      <c r="H899" s="19"/>
      <c r="I899" s="19"/>
      <c r="J899" s="17"/>
      <c r="K899" s="17"/>
      <c r="L899" s="17"/>
    </row>
    <row r="900" spans="2:12" ht="12.75">
      <c r="B900" s="68"/>
      <c r="C900" s="68"/>
      <c r="D900" s="68"/>
      <c r="G900" s="19"/>
      <c r="H900" s="19"/>
      <c r="I900" s="19"/>
      <c r="J900" s="17"/>
      <c r="K900" s="17"/>
      <c r="L900" s="17"/>
    </row>
    <row r="901" spans="2:12" ht="12.75">
      <c r="B901" s="68"/>
      <c r="C901" s="68"/>
      <c r="D901" s="68"/>
      <c r="G901" s="19"/>
      <c r="H901" s="19"/>
      <c r="I901" s="19"/>
      <c r="J901" s="17"/>
      <c r="K901" s="17"/>
      <c r="L901" s="17"/>
    </row>
    <row r="902" spans="2:12" ht="13.5" thickBot="1">
      <c r="B902" s="68"/>
      <c r="C902" s="68"/>
      <c r="D902" s="68"/>
      <c r="G902" s="65"/>
      <c r="H902" s="65"/>
      <c r="I902" s="65"/>
      <c r="J902" s="66"/>
      <c r="K902" s="66"/>
      <c r="L902" s="66"/>
    </row>
    <row r="903" spans="2:12" ht="12.75">
      <c r="B903" s="68"/>
      <c r="C903" s="68"/>
      <c r="D903" s="68"/>
      <c r="G903" s="19"/>
      <c r="H903" s="19"/>
      <c r="I903" s="19"/>
      <c r="J903" s="17"/>
      <c r="K903" s="17"/>
      <c r="L903" s="17"/>
    </row>
    <row r="904" spans="2:12" ht="12.75">
      <c r="B904" s="68"/>
      <c r="C904" s="68"/>
      <c r="D904" s="68"/>
      <c r="G904" s="30"/>
      <c r="H904" s="30"/>
      <c r="I904" s="30"/>
      <c r="J904" s="30"/>
      <c r="K904" s="30"/>
      <c r="L904" s="30"/>
    </row>
    <row r="905" spans="2:12" ht="12.75">
      <c r="B905" s="68"/>
      <c r="C905" s="68"/>
      <c r="D905" s="68"/>
      <c r="G905" s="19"/>
      <c r="H905" s="19"/>
      <c r="I905" s="19"/>
      <c r="J905" s="17"/>
      <c r="K905" s="17"/>
      <c r="L905" s="17"/>
    </row>
    <row r="906" spans="2:12" ht="12.75">
      <c r="B906" s="68"/>
      <c r="C906" s="68"/>
      <c r="D906" s="68"/>
      <c r="G906" s="19"/>
      <c r="H906" s="19"/>
      <c r="I906" s="19"/>
      <c r="J906" s="17"/>
      <c r="K906" s="17"/>
      <c r="L906" s="17"/>
    </row>
    <row r="908" spans="1:12" ht="13.5" thickBot="1">
      <c r="A908" s="34"/>
      <c r="B908" s="48"/>
      <c r="C908" s="48"/>
      <c r="G908" s="75"/>
      <c r="H908" s="75"/>
      <c r="I908" s="75"/>
      <c r="J908" s="75"/>
      <c r="K908" s="75"/>
      <c r="L908" s="75"/>
    </row>
    <row r="909" ht="13.5" thickTop="1"/>
    <row r="911" spans="3:6" ht="12.75">
      <c r="C911" s="76"/>
      <c r="D911" s="76"/>
      <c r="E911" s="76"/>
      <c r="F911" s="49"/>
    </row>
    <row r="912" spans="3:6" ht="12.75">
      <c r="C912" s="76"/>
      <c r="D912" s="76"/>
      <c r="E912" s="76"/>
      <c r="F912" s="49"/>
    </row>
    <row r="913" spans="3:6" ht="12.75">
      <c r="C913" s="76"/>
      <c r="D913" s="76"/>
      <c r="E913" s="76"/>
      <c r="F913" s="76"/>
    </row>
    <row r="914" spans="3:6" ht="12.75">
      <c r="C914" s="76"/>
      <c r="D914" s="76"/>
      <c r="E914" s="76"/>
      <c r="F914" s="76"/>
    </row>
    <row r="915" spans="3:6" ht="12.75">
      <c r="C915" s="76"/>
      <c r="D915" s="76"/>
      <c r="E915" s="76"/>
      <c r="F915" s="76"/>
    </row>
    <row r="917" ht="12.75">
      <c r="A917" s="23"/>
    </row>
    <row r="919" spans="1:12" ht="12.75">
      <c r="A919" s="34"/>
      <c r="G919" s="12"/>
      <c r="H919" s="12"/>
      <c r="I919" s="12"/>
      <c r="J919" s="12"/>
      <c r="K919" s="12"/>
      <c r="L919" s="12"/>
    </row>
    <row r="921" spans="2:12" ht="12.75">
      <c r="B921" s="68"/>
      <c r="G921" s="19"/>
      <c r="H921" s="19"/>
      <c r="I921" s="19"/>
      <c r="J921" s="17"/>
      <c r="K921" s="17"/>
      <c r="L921" s="17"/>
    </row>
    <row r="922" spans="1:12" ht="12.75">
      <c r="A922" s="23"/>
      <c r="B922" s="68"/>
      <c r="C922" s="68"/>
      <c r="D922" s="68"/>
      <c r="G922" s="19"/>
      <c r="H922" s="19"/>
      <c r="I922" s="19"/>
      <c r="J922" s="19"/>
      <c r="K922" s="19"/>
      <c r="L922" s="19"/>
    </row>
    <row r="923" spans="1:12" ht="12.75">
      <c r="A923" s="23"/>
      <c r="B923" s="68"/>
      <c r="C923" s="68"/>
      <c r="D923" s="68"/>
      <c r="G923" s="19"/>
      <c r="H923" s="19"/>
      <c r="I923" s="19"/>
      <c r="J923" s="17"/>
      <c r="K923" s="17"/>
      <c r="L923" s="17"/>
    </row>
    <row r="924" spans="1:12" ht="12.75">
      <c r="A924" s="23"/>
      <c r="B924" s="68"/>
      <c r="C924" s="68"/>
      <c r="D924" s="68"/>
      <c r="G924" s="19"/>
      <c r="H924" s="19"/>
      <c r="I924" s="19"/>
      <c r="J924" s="17"/>
      <c r="K924" s="17"/>
      <c r="L924" s="17"/>
    </row>
    <row r="925" spans="1:12" ht="12.75">
      <c r="A925" s="23"/>
      <c r="B925" s="68"/>
      <c r="C925" s="68"/>
      <c r="D925" s="68"/>
      <c r="G925" s="19"/>
      <c r="H925" s="19"/>
      <c r="I925" s="19"/>
      <c r="J925" s="17"/>
      <c r="K925" s="17"/>
      <c r="L925" s="17"/>
    </row>
    <row r="926" spans="1:12" ht="12.75">
      <c r="A926" s="23"/>
      <c r="B926" s="68"/>
      <c r="C926" s="68"/>
      <c r="D926" s="68"/>
      <c r="G926" s="19"/>
      <c r="H926" s="19"/>
      <c r="I926" s="19"/>
      <c r="J926" s="17"/>
      <c r="K926" s="17"/>
      <c r="L926" s="17"/>
    </row>
    <row r="927" spans="1:12" ht="12.75">
      <c r="A927" s="23"/>
      <c r="B927" s="68"/>
      <c r="C927" s="68"/>
      <c r="D927" s="68"/>
      <c r="G927" s="19"/>
      <c r="H927" s="19"/>
      <c r="I927" s="19"/>
      <c r="J927" s="17"/>
      <c r="K927" s="17"/>
      <c r="L927" s="17"/>
    </row>
    <row r="928" spans="1:12" ht="12.75">
      <c r="A928" s="23"/>
      <c r="B928" s="68"/>
      <c r="C928" s="68"/>
      <c r="D928" s="68"/>
      <c r="G928" s="19"/>
      <c r="H928" s="19"/>
      <c r="I928" s="19"/>
      <c r="J928" s="22"/>
      <c r="K928" s="17"/>
      <c r="L928" s="17"/>
    </row>
    <row r="929" spans="1:12" ht="13.5" thickBot="1">
      <c r="A929" s="23"/>
      <c r="B929" s="68"/>
      <c r="C929" s="68"/>
      <c r="D929" s="68"/>
      <c r="G929" s="65"/>
      <c r="H929" s="65"/>
      <c r="I929" s="65"/>
      <c r="J929" s="65"/>
      <c r="K929" s="65"/>
      <c r="L929" s="65"/>
    </row>
    <row r="930" spans="1:12" ht="12.75">
      <c r="A930" s="23"/>
      <c r="B930" s="68"/>
      <c r="C930" s="68"/>
      <c r="D930" s="68"/>
      <c r="G930" s="19"/>
      <c r="H930" s="19"/>
      <c r="I930" s="19"/>
      <c r="J930" s="19"/>
      <c r="K930" s="17"/>
      <c r="L930" s="17"/>
    </row>
    <row r="931" spans="11:12" ht="12.75">
      <c r="K931" s="49"/>
      <c r="L931" s="49"/>
    </row>
    <row r="932" spans="2:12" ht="12.75">
      <c r="B932" s="68"/>
      <c r="C932" s="68"/>
      <c r="D932" s="68"/>
      <c r="G932" s="19"/>
      <c r="H932" s="19"/>
      <c r="I932" s="19"/>
      <c r="J932" s="17"/>
      <c r="K932" s="17"/>
      <c r="L932" s="17"/>
    </row>
    <row r="933" spans="1:12" ht="12.75">
      <c r="A933" s="23"/>
      <c r="B933" s="68"/>
      <c r="C933" s="68"/>
      <c r="D933" s="68"/>
      <c r="G933" s="19"/>
      <c r="H933" s="19"/>
      <c r="I933" s="19"/>
      <c r="J933" s="17"/>
      <c r="K933" s="17"/>
      <c r="L933" s="17"/>
    </row>
    <row r="934" spans="1:12" ht="12.75">
      <c r="A934" s="23"/>
      <c r="B934" s="48"/>
      <c r="C934" s="68"/>
      <c r="D934" s="68"/>
      <c r="G934" s="12"/>
      <c r="H934" s="12"/>
      <c r="I934" s="12"/>
      <c r="J934" s="12"/>
      <c r="K934" s="12"/>
      <c r="L934" s="12"/>
    </row>
    <row r="935" spans="1:12" ht="12.75">
      <c r="A935" s="23"/>
      <c r="B935" s="68"/>
      <c r="C935" s="68"/>
      <c r="D935" s="68"/>
      <c r="G935" s="19"/>
      <c r="H935" s="19"/>
      <c r="I935" s="19"/>
      <c r="J935" s="17"/>
      <c r="K935" s="17"/>
      <c r="L935" s="17"/>
    </row>
    <row r="936" spans="1:12" ht="12.75">
      <c r="A936" s="23"/>
      <c r="B936" s="68"/>
      <c r="C936" s="68"/>
      <c r="D936" s="68"/>
      <c r="G936" s="19"/>
      <c r="H936" s="19"/>
      <c r="I936" s="19"/>
      <c r="J936" s="17"/>
      <c r="K936" s="17"/>
      <c r="L936" s="17"/>
    </row>
    <row r="937" spans="1:12" ht="12.75">
      <c r="A937" s="23"/>
      <c r="B937" s="68"/>
      <c r="C937" s="68"/>
      <c r="D937" s="68"/>
      <c r="G937" s="19"/>
      <c r="H937" s="19"/>
      <c r="I937" s="19"/>
      <c r="J937" s="17"/>
      <c r="K937" s="17"/>
      <c r="L937" s="17"/>
    </row>
    <row r="938" spans="1:12" ht="12.75">
      <c r="A938" s="23"/>
      <c r="B938" s="68"/>
      <c r="C938" s="68"/>
      <c r="D938" s="68"/>
      <c r="G938" s="19"/>
      <c r="H938" s="19"/>
      <c r="I938" s="19"/>
      <c r="J938" s="17"/>
      <c r="K938" s="17"/>
      <c r="L938" s="17"/>
    </row>
    <row r="939" spans="1:12" ht="12.75">
      <c r="A939" s="23"/>
      <c r="B939" s="68"/>
      <c r="C939" s="68"/>
      <c r="D939" s="68"/>
      <c r="G939" s="19"/>
      <c r="H939" s="19"/>
      <c r="I939" s="19"/>
      <c r="J939" s="17"/>
      <c r="K939" s="17"/>
      <c r="L939" s="17"/>
    </row>
    <row r="940" spans="1:12" ht="12.75">
      <c r="A940" s="23"/>
      <c r="B940" s="68"/>
      <c r="C940" s="68"/>
      <c r="D940" s="68"/>
      <c r="G940" s="19"/>
      <c r="H940" s="19"/>
      <c r="I940" s="19"/>
      <c r="J940" s="17"/>
      <c r="K940" s="17"/>
      <c r="L940" s="17"/>
    </row>
    <row r="941" spans="1:12" ht="12.75">
      <c r="A941" s="23"/>
      <c r="B941" s="68"/>
      <c r="C941" s="68"/>
      <c r="D941" s="68"/>
      <c r="G941" s="19"/>
      <c r="H941" s="19"/>
      <c r="I941" s="19"/>
      <c r="J941" s="17"/>
      <c r="K941" s="17"/>
      <c r="L941" s="17"/>
    </row>
    <row r="942" spans="1:12" ht="13.5" thickBot="1">
      <c r="A942" s="23"/>
      <c r="B942" s="68"/>
      <c r="C942" s="68"/>
      <c r="D942" s="68"/>
      <c r="G942" s="65"/>
      <c r="H942" s="65"/>
      <c r="I942" s="65"/>
      <c r="J942" s="66"/>
      <c r="K942" s="66"/>
      <c r="L942" s="66"/>
    </row>
    <row r="943" spans="1:12" ht="12.75">
      <c r="A943" s="23"/>
      <c r="B943" s="68"/>
      <c r="C943" s="68"/>
      <c r="D943" s="68"/>
      <c r="G943" s="19"/>
      <c r="H943" s="19"/>
      <c r="I943" s="19"/>
      <c r="J943" s="19"/>
      <c r="K943" s="19"/>
      <c r="L943" s="19"/>
    </row>
    <row r="944" spans="1:12" ht="12.75">
      <c r="A944" s="23"/>
      <c r="B944" s="68"/>
      <c r="C944" s="68"/>
      <c r="D944" s="68"/>
      <c r="G944" s="19"/>
      <c r="H944" s="19"/>
      <c r="I944" s="19"/>
      <c r="J944" s="17"/>
      <c r="K944" s="17"/>
      <c r="L944" s="17"/>
    </row>
    <row r="945" spans="1:12" ht="12.75">
      <c r="A945" s="23"/>
      <c r="B945" s="68"/>
      <c r="C945" s="68"/>
      <c r="D945" s="68"/>
      <c r="G945" s="19"/>
      <c r="H945" s="19"/>
      <c r="I945" s="19"/>
      <c r="J945" s="17"/>
      <c r="K945" s="17"/>
      <c r="L945" s="17"/>
    </row>
    <row r="946" spans="1:12" ht="12.75">
      <c r="A946" s="23"/>
      <c r="B946" s="68"/>
      <c r="C946" s="68"/>
      <c r="D946" s="68"/>
      <c r="G946" s="19"/>
      <c r="H946" s="19"/>
      <c r="I946" s="19"/>
      <c r="J946" s="17"/>
      <c r="K946" s="17"/>
      <c r="L946" s="17"/>
    </row>
    <row r="947" spans="1:12" ht="12.75">
      <c r="A947" s="23"/>
      <c r="B947" s="68"/>
      <c r="C947" s="68"/>
      <c r="D947" s="68"/>
      <c r="G947" s="19"/>
      <c r="H947" s="19"/>
      <c r="I947" s="19"/>
      <c r="J947" s="17"/>
      <c r="K947" s="17"/>
      <c r="L947" s="17"/>
    </row>
    <row r="948" spans="1:12" ht="12.75">
      <c r="A948" s="23"/>
      <c r="B948" s="68"/>
      <c r="C948" s="68"/>
      <c r="D948" s="68"/>
      <c r="G948" s="19"/>
      <c r="H948" s="19"/>
      <c r="I948" s="19"/>
      <c r="J948" s="22"/>
      <c r="K948" s="17"/>
      <c r="L948" s="17"/>
    </row>
    <row r="949" spans="1:12" ht="12.75">
      <c r="A949" s="23"/>
      <c r="B949" s="68"/>
      <c r="C949" s="68"/>
      <c r="D949" s="68"/>
      <c r="G949" s="19"/>
      <c r="H949" s="17"/>
      <c r="I949" s="17"/>
      <c r="J949" s="17"/>
      <c r="K949" s="17"/>
      <c r="L949" s="17"/>
    </row>
    <row r="950" spans="1:12" ht="12.75">
      <c r="A950" s="23"/>
      <c r="B950" s="68"/>
      <c r="C950" s="68"/>
      <c r="D950" s="68"/>
      <c r="G950" s="19"/>
      <c r="H950" s="47"/>
      <c r="I950" s="47"/>
      <c r="J950" s="22"/>
      <c r="K950" s="22"/>
      <c r="L950" s="22"/>
    </row>
    <row r="951" spans="1:12" ht="12.75">
      <c r="A951" s="23"/>
      <c r="B951" s="68"/>
      <c r="C951" s="68"/>
      <c r="D951" s="68"/>
      <c r="G951" s="19"/>
      <c r="H951" s="19"/>
      <c r="I951" s="19"/>
      <c r="J951" s="17"/>
      <c r="K951" s="17"/>
      <c r="L951" s="17"/>
    </row>
    <row r="952" spans="1:12" ht="12.75">
      <c r="A952" s="23"/>
      <c r="B952" s="68"/>
      <c r="C952" s="68"/>
      <c r="D952" s="68"/>
      <c r="G952" s="19"/>
      <c r="H952" s="19"/>
      <c r="I952" s="19"/>
      <c r="J952" s="17"/>
      <c r="K952" s="17"/>
      <c r="L952" s="17"/>
    </row>
    <row r="953" spans="1:12" ht="12.75">
      <c r="A953" s="23"/>
      <c r="B953" s="68"/>
      <c r="C953" s="68"/>
      <c r="D953" s="68"/>
      <c r="G953" s="19"/>
      <c r="H953" s="19"/>
      <c r="I953" s="19"/>
      <c r="J953" s="17"/>
      <c r="K953" s="17"/>
      <c r="L953" s="17"/>
    </row>
    <row r="954" spans="1:12" ht="12.75">
      <c r="A954" s="23"/>
      <c r="B954" s="68"/>
      <c r="C954" s="68"/>
      <c r="D954" s="68"/>
      <c r="G954" s="19"/>
      <c r="H954" s="19"/>
      <c r="I954" s="19"/>
      <c r="J954" s="17"/>
      <c r="K954" s="17"/>
      <c r="L954" s="17"/>
    </row>
    <row r="955" spans="1:12" ht="12.75">
      <c r="A955" s="23"/>
      <c r="B955" s="68"/>
      <c r="C955" s="68"/>
      <c r="D955" s="68"/>
      <c r="G955" s="19"/>
      <c r="H955" s="19"/>
      <c r="I955" s="19"/>
      <c r="J955" s="17"/>
      <c r="K955" s="17"/>
      <c r="L955" s="17"/>
    </row>
    <row r="956" spans="1:12" ht="13.5" thickBot="1">
      <c r="A956" s="23"/>
      <c r="B956" s="68"/>
      <c r="C956" s="68"/>
      <c r="D956" s="68"/>
      <c r="G956" s="65"/>
      <c r="H956" s="65"/>
      <c r="I956" s="65"/>
      <c r="J956" s="66"/>
      <c r="K956" s="66"/>
      <c r="L956" s="66"/>
    </row>
    <row r="957" spans="1:12" ht="12.75">
      <c r="A957" s="23"/>
      <c r="B957" s="68"/>
      <c r="C957" s="68"/>
      <c r="D957" s="68"/>
      <c r="G957" s="19"/>
      <c r="H957" s="19"/>
      <c r="I957" s="19"/>
      <c r="J957" s="17"/>
      <c r="K957" s="17"/>
      <c r="L957" s="17"/>
    </row>
    <row r="958" spans="1:12" ht="12.75">
      <c r="A958" s="23"/>
      <c r="B958" s="68"/>
      <c r="C958" s="68"/>
      <c r="D958" s="68"/>
      <c r="G958" s="19"/>
      <c r="H958" s="19"/>
      <c r="I958" s="19"/>
      <c r="J958" s="17"/>
      <c r="K958" s="17"/>
      <c r="L958" s="17"/>
    </row>
    <row r="959" spans="1:12" ht="12.75">
      <c r="A959" s="23"/>
      <c r="B959" s="68"/>
      <c r="C959" s="68"/>
      <c r="D959" s="68"/>
      <c r="G959" s="19"/>
      <c r="H959" s="19"/>
      <c r="I959" s="19"/>
      <c r="J959" s="19"/>
      <c r="K959" s="19"/>
      <c r="L959" s="19"/>
    </row>
    <row r="960" spans="1:12" ht="12.75">
      <c r="A960" s="23"/>
      <c r="B960" s="68"/>
      <c r="C960" s="68"/>
      <c r="D960" s="68"/>
      <c r="G960" s="19"/>
      <c r="H960" s="19"/>
      <c r="I960" s="19"/>
      <c r="J960" s="17"/>
      <c r="K960" s="17"/>
      <c r="L960" s="17"/>
    </row>
    <row r="961" spans="1:12" ht="12.75">
      <c r="A961" s="23"/>
      <c r="B961" s="68"/>
      <c r="C961" s="68"/>
      <c r="D961" s="68"/>
      <c r="G961" s="19"/>
      <c r="H961" s="19"/>
      <c r="I961" s="19"/>
      <c r="J961" s="17"/>
      <c r="K961" s="17"/>
      <c r="L961" s="17"/>
    </row>
    <row r="962" spans="1:12" ht="12.75">
      <c r="A962" s="23"/>
      <c r="B962" s="68"/>
      <c r="C962" s="68"/>
      <c r="D962" s="68"/>
      <c r="G962" s="19"/>
      <c r="H962" s="19"/>
      <c r="I962" s="19"/>
      <c r="J962" s="17"/>
      <c r="K962" s="17"/>
      <c r="L962" s="17"/>
    </row>
    <row r="963" spans="1:12" ht="12.75">
      <c r="A963" s="23"/>
      <c r="B963" s="68"/>
      <c r="C963" s="68"/>
      <c r="D963" s="68"/>
      <c r="G963" s="19"/>
      <c r="H963" s="19"/>
      <c r="I963" s="19"/>
      <c r="J963" s="17"/>
      <c r="K963" s="17"/>
      <c r="L963" s="17"/>
    </row>
    <row r="964" spans="1:12" ht="12.75">
      <c r="A964" s="23"/>
      <c r="B964" s="68"/>
      <c r="C964" s="68"/>
      <c r="D964" s="68"/>
      <c r="G964" s="19"/>
      <c r="H964" s="19"/>
      <c r="I964" s="19"/>
      <c r="J964" s="17"/>
      <c r="K964" s="17"/>
      <c r="L964" s="17"/>
    </row>
    <row r="965" spans="1:12" ht="12.75">
      <c r="A965" s="23"/>
      <c r="B965" s="101"/>
      <c r="C965" s="101"/>
      <c r="D965" s="101"/>
      <c r="E965" s="46"/>
      <c r="G965" s="59"/>
      <c r="H965" s="12"/>
      <c r="I965" s="12"/>
      <c r="J965" s="59"/>
      <c r="K965" s="60"/>
      <c r="L965" s="60"/>
    </row>
    <row r="966" spans="1:12" ht="12.75">
      <c r="A966" s="23"/>
      <c r="B966" s="68"/>
      <c r="C966" s="68"/>
      <c r="D966" s="68"/>
      <c r="G966" s="19"/>
      <c r="H966" s="19"/>
      <c r="I966" s="19"/>
      <c r="J966" s="17"/>
      <c r="K966" s="17"/>
      <c r="L966" s="17"/>
    </row>
    <row r="967" spans="1:12" ht="12.75">
      <c r="A967" s="23"/>
      <c r="B967" s="68"/>
      <c r="C967" s="68"/>
      <c r="D967" s="68"/>
      <c r="G967" s="19"/>
      <c r="H967" s="19"/>
      <c r="I967" s="19"/>
      <c r="J967" s="17"/>
      <c r="K967" s="17"/>
      <c r="L967" s="17"/>
    </row>
    <row r="968" spans="1:12" ht="12.75">
      <c r="A968" s="23"/>
      <c r="B968" s="68"/>
      <c r="C968" s="68"/>
      <c r="D968" s="68"/>
      <c r="G968" s="19"/>
      <c r="H968" s="19"/>
      <c r="I968" s="19"/>
      <c r="J968" s="17"/>
      <c r="K968" s="17"/>
      <c r="L968" s="17"/>
    </row>
    <row r="969" spans="1:12" ht="12.75">
      <c r="A969" s="23"/>
      <c r="B969" s="68"/>
      <c r="C969" s="68"/>
      <c r="D969" s="68"/>
      <c r="G969" s="19"/>
      <c r="H969" s="19"/>
      <c r="I969" s="19"/>
      <c r="J969" s="17"/>
      <c r="K969" s="17"/>
      <c r="L969" s="17"/>
    </row>
    <row r="970" spans="1:12" ht="12.75">
      <c r="A970" s="23"/>
      <c r="B970" s="68"/>
      <c r="C970" s="68"/>
      <c r="D970" s="68"/>
      <c r="G970" s="19"/>
      <c r="H970" s="19"/>
      <c r="I970" s="19"/>
      <c r="J970" s="17"/>
      <c r="K970" s="17"/>
      <c r="L970" s="17"/>
    </row>
    <row r="971" spans="1:12" ht="12.75">
      <c r="A971" s="23"/>
      <c r="B971" s="68"/>
      <c r="C971" s="68"/>
      <c r="D971" s="68"/>
      <c r="G971" s="19"/>
      <c r="H971" s="19"/>
      <c r="I971" s="19"/>
      <c r="J971" s="17"/>
      <c r="K971" s="17"/>
      <c r="L971" s="17"/>
    </row>
    <row r="972" spans="1:12" ht="12.75">
      <c r="A972" s="23"/>
      <c r="B972" s="68"/>
      <c r="C972" s="68"/>
      <c r="D972" s="68"/>
      <c r="G972" s="19"/>
      <c r="H972" s="19"/>
      <c r="I972" s="19"/>
      <c r="J972" s="17"/>
      <c r="K972" s="17"/>
      <c r="L972" s="17"/>
    </row>
    <row r="973" spans="1:12" ht="12.75">
      <c r="A973" s="23"/>
      <c r="B973" s="68"/>
      <c r="C973" s="68"/>
      <c r="D973" s="68"/>
      <c r="G973" s="19"/>
      <c r="H973" s="19"/>
      <c r="I973" s="19"/>
      <c r="J973" s="17"/>
      <c r="K973" s="19"/>
      <c r="L973" s="19"/>
    </row>
    <row r="974" spans="1:12" ht="12.75">
      <c r="A974" s="23"/>
      <c r="B974" s="68"/>
      <c r="C974" s="68"/>
      <c r="D974" s="68"/>
      <c r="G974" s="19"/>
      <c r="H974" s="19"/>
      <c r="I974" s="19"/>
      <c r="J974" s="17"/>
      <c r="K974" s="17"/>
      <c r="L974" s="17"/>
    </row>
    <row r="975" spans="1:12" ht="12.75">
      <c r="A975" s="23"/>
      <c r="B975" s="68"/>
      <c r="C975" s="68"/>
      <c r="D975" s="68"/>
      <c r="G975" s="19"/>
      <c r="H975" s="19"/>
      <c r="I975" s="19"/>
      <c r="J975" s="17"/>
      <c r="K975" s="17"/>
      <c r="L975" s="17"/>
    </row>
    <row r="976" spans="1:12" ht="13.5" thickBot="1">
      <c r="A976" s="23"/>
      <c r="B976" s="68"/>
      <c r="C976" s="68"/>
      <c r="D976" s="68"/>
      <c r="G976" s="65"/>
      <c r="H976" s="65"/>
      <c r="I976" s="65"/>
      <c r="J976" s="66"/>
      <c r="K976" s="66"/>
      <c r="L976" s="66"/>
    </row>
    <row r="977" spans="1:12" ht="12.75">
      <c r="A977" s="23"/>
      <c r="B977" s="68"/>
      <c r="C977" s="68"/>
      <c r="D977" s="68"/>
      <c r="G977" s="19"/>
      <c r="H977" s="19"/>
      <c r="I977" s="19"/>
      <c r="J977" s="17"/>
      <c r="K977" s="17"/>
      <c r="L977" s="17"/>
    </row>
    <row r="978" spans="1:12" ht="12.75">
      <c r="A978" s="23"/>
      <c r="B978" s="68"/>
      <c r="C978" s="68"/>
      <c r="D978" s="68"/>
      <c r="G978" s="19"/>
      <c r="H978" s="19"/>
      <c r="I978" s="19"/>
      <c r="J978" s="19"/>
      <c r="K978" s="19"/>
      <c r="L978" s="19"/>
    </row>
    <row r="979" spans="1:12" ht="12.75">
      <c r="A979" s="23"/>
      <c r="B979" s="68"/>
      <c r="C979" s="68"/>
      <c r="D979" s="68"/>
      <c r="G979" s="19"/>
      <c r="H979" s="19"/>
      <c r="I979" s="19"/>
      <c r="J979" s="17"/>
      <c r="K979" s="17"/>
      <c r="L979" s="17"/>
    </row>
    <row r="980" spans="1:12" ht="12.75">
      <c r="A980" s="23"/>
      <c r="B980" s="68"/>
      <c r="C980" s="68"/>
      <c r="D980" s="68"/>
      <c r="G980" s="19"/>
      <c r="H980" s="19"/>
      <c r="I980" s="19"/>
      <c r="J980" s="17"/>
      <c r="K980" s="17"/>
      <c r="L980" s="17"/>
    </row>
    <row r="981" spans="1:12" ht="12.75">
      <c r="A981" s="23"/>
      <c r="B981" s="68"/>
      <c r="C981" s="68"/>
      <c r="D981" s="68"/>
      <c r="G981" s="19"/>
      <c r="H981" s="19"/>
      <c r="I981" s="19"/>
      <c r="J981" s="17"/>
      <c r="K981" s="17"/>
      <c r="L981" s="17"/>
    </row>
  </sheetData>
  <sheetProtection/>
  <mergeCells count="2">
    <mergeCell ref="A1:P1"/>
    <mergeCell ref="A2:P2"/>
  </mergeCells>
  <printOptions horizontalCentered="1"/>
  <pageMargins left="0.25" right="0.25" top="0.75" bottom="0.75" header="0.3" footer="0.3"/>
  <pageSetup orientation="landscape" scale="96" r:id="rId1"/>
  <headerFooter alignWithMargins="0">
    <oddFooter>&amp;CPage &amp;P&amp;R&amp;D</oddFooter>
  </headerFooter>
  <rowBreaks count="12" manualBreakCount="12">
    <brk id="38" max="255" man="1"/>
    <brk id="73" max="255" man="1"/>
    <brk id="102" max="255" man="1"/>
    <brk id="138" max="255" man="1"/>
    <brk id="172" max="255" man="1"/>
    <brk id="202" max="255" man="1"/>
    <brk id="241" max="16" man="1"/>
    <brk id="274" max="255" man="1"/>
    <brk id="299" max="255" man="1"/>
    <brk id="323" max="255" man="1"/>
    <brk id="347" max="16" man="1"/>
    <brk id="3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3"/>
  <sheetViews>
    <sheetView zoomScale="160" zoomScaleNormal="160" workbookViewId="0" topLeftCell="A18">
      <selection activeCell="H47" sqref="H47"/>
    </sheetView>
  </sheetViews>
  <sheetFormatPr defaultColWidth="9.28125" defaultRowHeight="12.75"/>
  <cols>
    <col min="1" max="1" width="9.28125" style="124" customWidth="1"/>
    <col min="2" max="2" width="25.421875" style="4" bestFit="1" customWidth="1"/>
    <col min="3" max="3" width="13.00390625" style="4" customWidth="1"/>
    <col min="4" max="4" width="15.28125" style="4" customWidth="1"/>
    <col min="5" max="5" width="12.28125" style="4" bestFit="1" customWidth="1"/>
    <col min="6" max="6" width="12.7109375" style="4" hidden="1" customWidth="1"/>
    <col min="7" max="7" width="11.00390625" style="4" hidden="1" customWidth="1"/>
    <col min="8" max="8" width="14.28125" style="4" bestFit="1" customWidth="1"/>
    <col min="9" max="9" width="12.28125" style="4" bestFit="1" customWidth="1"/>
    <col min="10" max="16384" width="9.28125" style="4" customWidth="1"/>
  </cols>
  <sheetData>
    <row r="1" spans="1:255" ht="15.75">
      <c r="A1" s="229" t="s">
        <v>626</v>
      </c>
      <c r="B1" s="229"/>
      <c r="C1" s="229"/>
      <c r="D1" s="229"/>
      <c r="E1" s="229"/>
      <c r="F1" s="229"/>
      <c r="G1" s="229"/>
      <c r="H1" s="229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 t="s">
        <v>622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 t="s">
        <v>622</v>
      </c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 t="s">
        <v>622</v>
      </c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 t="s">
        <v>622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 t="s">
        <v>622</v>
      </c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 t="s">
        <v>622</v>
      </c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 t="s">
        <v>622</v>
      </c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 t="s">
        <v>622</v>
      </c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 t="s">
        <v>622</v>
      </c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 t="s">
        <v>622</v>
      </c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 t="s">
        <v>622</v>
      </c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 t="s">
        <v>622</v>
      </c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 t="s">
        <v>622</v>
      </c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 t="s">
        <v>622</v>
      </c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</row>
    <row r="2" spans="1:8" ht="12.75">
      <c r="A2" s="231" t="s">
        <v>562</v>
      </c>
      <c r="B2" s="231"/>
      <c r="C2" s="231"/>
      <c r="D2" s="231"/>
      <c r="E2" s="231"/>
      <c r="F2" s="231"/>
      <c r="G2" s="231"/>
      <c r="H2" s="231"/>
    </row>
    <row r="3" spans="1:9" ht="12.75">
      <c r="A3" s="123" t="s">
        <v>70</v>
      </c>
      <c r="B3" s="8" t="s">
        <v>621</v>
      </c>
      <c r="C3" s="5" t="s">
        <v>271</v>
      </c>
      <c r="D3" s="5" t="s">
        <v>550</v>
      </c>
      <c r="E3" s="5" t="s">
        <v>627</v>
      </c>
      <c r="F3" s="5" t="s">
        <v>561</v>
      </c>
      <c r="G3" s="5" t="s">
        <v>552</v>
      </c>
      <c r="H3" s="5" t="s">
        <v>693</v>
      </c>
      <c r="I3" s="24" t="s">
        <v>631</v>
      </c>
    </row>
    <row r="4" ht="12.75">
      <c r="A4" s="144" t="s">
        <v>0</v>
      </c>
    </row>
    <row r="5" spans="2:9" ht="12.75">
      <c r="B5" s="138" t="s">
        <v>582</v>
      </c>
      <c r="C5" s="139"/>
      <c r="D5" s="139"/>
      <c r="E5" s="139">
        <v>0</v>
      </c>
      <c r="F5" s="139"/>
      <c r="G5" s="139"/>
      <c r="H5" s="140">
        <v>75680</v>
      </c>
      <c r="I5" s="49">
        <v>107064</v>
      </c>
    </row>
    <row r="6" spans="1:9" ht="12.75">
      <c r="A6" s="125">
        <v>360.01</v>
      </c>
      <c r="B6" s="4" t="s">
        <v>49</v>
      </c>
      <c r="C6" s="114">
        <v>456127</v>
      </c>
      <c r="D6" s="114">
        <v>505563</v>
      </c>
      <c r="E6" s="114">
        <v>481233</v>
      </c>
      <c r="F6" s="115">
        <v>445867</v>
      </c>
      <c r="G6" s="116">
        <f>SUM(F6/E6)</f>
        <v>0.926509611768104</v>
      </c>
      <c r="H6" s="49">
        <v>487989</v>
      </c>
      <c r="I6" s="49">
        <v>450000</v>
      </c>
    </row>
    <row r="7" spans="1:9" ht="12.75">
      <c r="A7" s="125">
        <v>360.011</v>
      </c>
      <c r="B7" s="4" t="s">
        <v>51</v>
      </c>
      <c r="C7" s="114">
        <v>123111</v>
      </c>
      <c r="D7" s="114">
        <v>107284</v>
      </c>
      <c r="E7" s="114">
        <v>129780</v>
      </c>
      <c r="F7" s="115">
        <v>121809</v>
      </c>
      <c r="G7" s="116">
        <f aca="true" t="shared" si="0" ref="G7:G18">SUM(F7/E7)</f>
        <v>0.938580674988442</v>
      </c>
      <c r="H7" s="49">
        <v>131778</v>
      </c>
      <c r="I7" s="49">
        <v>122000</v>
      </c>
    </row>
    <row r="8" spans="1:9" ht="12.75">
      <c r="A8" s="125"/>
      <c r="B8" s="4" t="s">
        <v>638</v>
      </c>
      <c r="C8" s="114">
        <v>0</v>
      </c>
      <c r="D8" s="114">
        <v>0</v>
      </c>
      <c r="E8" s="114">
        <v>0</v>
      </c>
      <c r="F8" s="115"/>
      <c r="G8" s="116"/>
      <c r="H8" s="49">
        <v>16815</v>
      </c>
      <c r="I8" s="49">
        <v>10000</v>
      </c>
    </row>
    <row r="9" spans="1:9" ht="12.75">
      <c r="A9" s="125">
        <v>360.02</v>
      </c>
      <c r="B9" s="4" t="s">
        <v>282</v>
      </c>
      <c r="C9" s="114">
        <v>41508</v>
      </c>
      <c r="D9" s="114">
        <v>51686</v>
      </c>
      <c r="E9" s="114">
        <v>48181</v>
      </c>
      <c r="F9" s="114">
        <v>42128</v>
      </c>
      <c r="G9" s="116">
        <f t="shared" si="0"/>
        <v>0.8743695647661941</v>
      </c>
      <c r="H9" s="49">
        <v>50468</v>
      </c>
      <c r="I9" s="49">
        <v>35000</v>
      </c>
    </row>
    <row r="10" spans="1:9" ht="12.75">
      <c r="A10" s="125">
        <v>321.03</v>
      </c>
      <c r="B10" s="4" t="s">
        <v>52</v>
      </c>
      <c r="C10" s="114">
        <v>82</v>
      </c>
      <c r="D10" s="114">
        <v>146</v>
      </c>
      <c r="E10" s="114">
        <v>233</v>
      </c>
      <c r="F10" s="114">
        <v>179</v>
      </c>
      <c r="G10" s="116">
        <f t="shared" si="0"/>
        <v>0.7682403433476395</v>
      </c>
      <c r="H10" s="49">
        <v>62</v>
      </c>
      <c r="I10" s="49">
        <v>100</v>
      </c>
    </row>
    <row r="11" spans="1:9" ht="12.75">
      <c r="A11" s="125">
        <v>320.04</v>
      </c>
      <c r="B11" s="4" t="s">
        <v>283</v>
      </c>
      <c r="C11" s="114">
        <v>225</v>
      </c>
      <c r="D11" s="114">
        <v>375</v>
      </c>
      <c r="E11" s="114">
        <v>2175</v>
      </c>
      <c r="F11" s="114">
        <v>1575</v>
      </c>
      <c r="G11" s="116">
        <f t="shared" si="0"/>
        <v>0.7241379310344828</v>
      </c>
      <c r="H11" s="49">
        <v>2325</v>
      </c>
      <c r="I11" s="49">
        <v>2000</v>
      </c>
    </row>
    <row r="12" spans="1:9" ht="12.75">
      <c r="A12" s="125">
        <v>370.341</v>
      </c>
      <c r="B12" s="4" t="s">
        <v>53</v>
      </c>
      <c r="C12" s="114">
        <v>210</v>
      </c>
      <c r="D12" s="114">
        <v>290</v>
      </c>
      <c r="E12" s="114">
        <v>240</v>
      </c>
      <c r="F12" s="114">
        <v>190</v>
      </c>
      <c r="G12" s="116">
        <f t="shared" si="0"/>
        <v>0.7916666666666666</v>
      </c>
      <c r="H12" s="49">
        <v>230</v>
      </c>
      <c r="I12" s="49">
        <v>100</v>
      </c>
    </row>
    <row r="13" spans="1:9" ht="12.75">
      <c r="A13" s="125"/>
      <c r="B13" s="4" t="s">
        <v>563</v>
      </c>
      <c r="C13" s="114">
        <v>0</v>
      </c>
      <c r="D13" s="114">
        <v>0</v>
      </c>
      <c r="E13" s="114">
        <v>4227</v>
      </c>
      <c r="F13" s="114">
        <v>2904</v>
      </c>
      <c r="G13" s="116">
        <f t="shared" si="0"/>
        <v>0.6870120652945352</v>
      </c>
      <c r="H13" s="49">
        <v>2579</v>
      </c>
      <c r="I13" s="49">
        <v>1000</v>
      </c>
    </row>
    <row r="14" spans="1:9" ht="12.75">
      <c r="A14" s="125">
        <v>350.03</v>
      </c>
      <c r="B14" s="4" t="s">
        <v>54</v>
      </c>
      <c r="C14" s="114">
        <v>11225</v>
      </c>
      <c r="D14" s="114">
        <v>12060</v>
      </c>
      <c r="E14" s="114">
        <v>0</v>
      </c>
      <c r="F14" s="114">
        <v>0</v>
      </c>
      <c r="G14" s="116" t="e">
        <f t="shared" si="0"/>
        <v>#DIV/0!</v>
      </c>
      <c r="H14" s="49">
        <v>16762</v>
      </c>
      <c r="I14" s="49">
        <v>7867</v>
      </c>
    </row>
    <row r="15" spans="1:9" ht="12.75">
      <c r="A15" s="125">
        <v>360.013</v>
      </c>
      <c r="B15" s="4" t="s">
        <v>55</v>
      </c>
      <c r="C15" s="114">
        <v>2370</v>
      </c>
      <c r="D15" s="114">
        <v>1540</v>
      </c>
      <c r="E15" s="114">
        <v>1600</v>
      </c>
      <c r="F15" s="114">
        <v>1100</v>
      </c>
      <c r="G15" s="116">
        <f t="shared" si="0"/>
        <v>0.6875</v>
      </c>
      <c r="H15" s="49">
        <v>790</v>
      </c>
      <c r="I15" s="49">
        <v>1000</v>
      </c>
    </row>
    <row r="16" spans="1:9" ht="12.75">
      <c r="A16" s="125"/>
      <c r="B16" s="4" t="s">
        <v>639</v>
      </c>
      <c r="C16" s="114">
        <v>0</v>
      </c>
      <c r="D16" s="114">
        <v>0</v>
      </c>
      <c r="E16" s="114">
        <v>0</v>
      </c>
      <c r="F16" s="114"/>
      <c r="G16" s="116"/>
      <c r="H16" s="49">
        <v>0</v>
      </c>
      <c r="I16" s="49">
        <v>300</v>
      </c>
    </row>
    <row r="17" spans="1:9" ht="12.75">
      <c r="A17" s="125"/>
      <c r="C17" s="114"/>
      <c r="D17" s="114"/>
      <c r="E17" s="114"/>
      <c r="F17" s="114"/>
      <c r="G17" s="116"/>
      <c r="H17" s="49"/>
      <c r="I17" s="49"/>
    </row>
    <row r="18" spans="1:9" ht="12.75">
      <c r="A18" s="178"/>
      <c r="B18" s="129" t="s">
        <v>56</v>
      </c>
      <c r="C18" s="130">
        <f>SUM(C6:C16)</f>
        <v>634858</v>
      </c>
      <c r="D18" s="130">
        <f>SUM(D6:D16)</f>
        <v>678944</v>
      </c>
      <c r="E18" s="130">
        <f>SUM(E6:E15)</f>
        <v>667669</v>
      </c>
      <c r="F18" s="130">
        <f>SUM(F6:F15)</f>
        <v>615752</v>
      </c>
      <c r="G18" s="131">
        <f t="shared" si="0"/>
        <v>0.9222414100400048</v>
      </c>
      <c r="H18" s="132">
        <f>SUM(H6:H17)</f>
        <v>709798</v>
      </c>
      <c r="I18" s="132">
        <f>SUM(I6:I17)</f>
        <v>629367</v>
      </c>
    </row>
    <row r="19" spans="1:9" ht="13.5" thickBot="1">
      <c r="A19" s="167"/>
      <c r="B19" s="92" t="s">
        <v>584</v>
      </c>
      <c r="C19" s="84"/>
      <c r="D19" s="84"/>
      <c r="E19" s="84"/>
      <c r="F19" s="84"/>
      <c r="G19" s="84"/>
      <c r="H19" s="96">
        <f>SUM(H18+H5)</f>
        <v>785478</v>
      </c>
      <c r="I19" s="133">
        <f>SUM(I18)+I5</f>
        <v>736431</v>
      </c>
    </row>
    <row r="20" spans="1:8" ht="13.5" thickBot="1">
      <c r="A20" s="168" t="s">
        <v>275</v>
      </c>
      <c r="B20" s="121"/>
      <c r="C20" s="121"/>
      <c r="D20" s="121"/>
      <c r="E20" s="121"/>
      <c r="F20" s="121"/>
      <c r="G20" s="121"/>
      <c r="H20" s="121"/>
    </row>
    <row r="21" spans="1:9" ht="12.75">
      <c r="A21" s="126">
        <v>427.01</v>
      </c>
      <c r="B21" s="6" t="s">
        <v>155</v>
      </c>
      <c r="C21" s="114">
        <v>124467</v>
      </c>
      <c r="D21" s="114">
        <v>133307</v>
      </c>
      <c r="E21" s="114">
        <v>143888</v>
      </c>
      <c r="F21" s="114">
        <v>97849</v>
      </c>
      <c r="G21" s="116">
        <f>SUM(F21/E21)</f>
        <v>0.6800358612253975</v>
      </c>
      <c r="H21" s="114">
        <v>156116</v>
      </c>
      <c r="I21" s="49">
        <v>143229</v>
      </c>
    </row>
    <row r="22" spans="1:9" ht="12.75">
      <c r="A22" s="127">
        <v>427.02</v>
      </c>
      <c r="B22" s="117" t="s">
        <v>156</v>
      </c>
      <c r="C22" s="118">
        <v>4500</v>
      </c>
      <c r="D22" s="118">
        <v>5820</v>
      </c>
      <c r="E22" s="118">
        <v>4438</v>
      </c>
      <c r="F22" s="118">
        <v>3351</v>
      </c>
      <c r="G22" s="116">
        <f aca="true" t="shared" si="1" ref="G22:G52">SUM(F22/E22)</f>
        <v>0.7550698512843623</v>
      </c>
      <c r="H22" s="118">
        <v>4791</v>
      </c>
      <c r="I22" s="49">
        <v>5820</v>
      </c>
    </row>
    <row r="23" spans="1:9" ht="12.75">
      <c r="A23" s="127">
        <v>427.12</v>
      </c>
      <c r="B23" s="117" t="s">
        <v>98</v>
      </c>
      <c r="C23" s="118">
        <v>0</v>
      </c>
      <c r="D23" s="118">
        <v>0</v>
      </c>
      <c r="E23" s="118">
        <v>19775</v>
      </c>
      <c r="F23" s="118">
        <v>13349</v>
      </c>
      <c r="G23" s="116">
        <f t="shared" si="1"/>
        <v>0.6750442477876106</v>
      </c>
      <c r="H23" s="118">
        <v>21865</v>
      </c>
      <c r="I23" s="49">
        <v>46826</v>
      </c>
    </row>
    <row r="24" spans="1:9" ht="12.75">
      <c r="A24" s="127">
        <v>427.016</v>
      </c>
      <c r="B24" s="117" t="s">
        <v>641</v>
      </c>
      <c r="C24" s="118">
        <v>0</v>
      </c>
      <c r="D24" s="118">
        <v>0</v>
      </c>
      <c r="E24" s="118">
        <v>0</v>
      </c>
      <c r="F24" s="118"/>
      <c r="G24" s="116"/>
      <c r="H24" s="118">
        <v>0</v>
      </c>
      <c r="I24" s="49">
        <v>3900</v>
      </c>
    </row>
    <row r="25" spans="1:9" ht="12.75">
      <c r="A25" s="125">
        <v>427.05</v>
      </c>
      <c r="B25" s="6" t="s">
        <v>157</v>
      </c>
      <c r="C25" s="114">
        <v>6087</v>
      </c>
      <c r="D25" s="114">
        <v>8000</v>
      </c>
      <c r="E25" s="114">
        <v>0</v>
      </c>
      <c r="F25" s="114">
        <v>6715</v>
      </c>
      <c r="G25" s="116" t="e">
        <f t="shared" si="1"/>
        <v>#DIV/0!</v>
      </c>
      <c r="H25" s="114">
        <v>0</v>
      </c>
      <c r="I25" s="49">
        <v>10000</v>
      </c>
    </row>
    <row r="26" spans="1:9" ht="12.75">
      <c r="A26" s="125">
        <v>427.03</v>
      </c>
      <c r="B26" s="6" t="s">
        <v>80</v>
      </c>
      <c r="C26" s="114">
        <v>1800</v>
      </c>
      <c r="D26" s="114">
        <v>1900</v>
      </c>
      <c r="E26" s="114">
        <v>1000</v>
      </c>
      <c r="F26" s="114">
        <v>0</v>
      </c>
      <c r="G26" s="116">
        <f t="shared" si="1"/>
        <v>0</v>
      </c>
      <c r="H26" s="114">
        <v>2100</v>
      </c>
      <c r="I26" s="49">
        <v>2200</v>
      </c>
    </row>
    <row r="27" spans="1:9" ht="12.75">
      <c r="A27" s="125">
        <v>427.05</v>
      </c>
      <c r="B27" s="6" t="s">
        <v>130</v>
      </c>
      <c r="C27" s="115">
        <v>4566.01</v>
      </c>
      <c r="D27" s="114">
        <v>6000</v>
      </c>
      <c r="E27" s="114">
        <v>6295</v>
      </c>
      <c r="F27" s="114">
        <v>4206</v>
      </c>
      <c r="G27" s="116">
        <f t="shared" si="1"/>
        <v>0.6681493248610008</v>
      </c>
      <c r="H27" s="114">
        <v>4922</v>
      </c>
      <c r="I27" s="49">
        <v>6000</v>
      </c>
    </row>
    <row r="28" spans="1:9" ht="12.75">
      <c r="A28" s="125">
        <v>427.051</v>
      </c>
      <c r="B28" s="6" t="s">
        <v>82</v>
      </c>
      <c r="C28" s="115">
        <v>2442.54</v>
      </c>
      <c r="D28" s="114">
        <v>3000</v>
      </c>
      <c r="E28" s="114">
        <v>2822</v>
      </c>
      <c r="F28" s="114">
        <v>2822</v>
      </c>
      <c r="G28" s="116">
        <f t="shared" si="1"/>
        <v>1</v>
      </c>
      <c r="H28" s="114">
        <v>0</v>
      </c>
      <c r="I28" s="49">
        <v>6335</v>
      </c>
    </row>
    <row r="29" spans="1:9" ht="12.75">
      <c r="A29" s="125">
        <v>427.013</v>
      </c>
      <c r="B29" s="6" t="s">
        <v>79</v>
      </c>
      <c r="C29" s="114">
        <f>SUM(C21:C28)*(7.65%)</f>
        <v>11005.485075</v>
      </c>
      <c r="D29" s="114">
        <f>SUM(D21:D28)*(7.65%)</f>
        <v>12089.0655</v>
      </c>
      <c r="E29" s="114">
        <v>10979</v>
      </c>
      <c r="F29" s="114">
        <f>SUM(F21+F22+F23+F25+F26+F27+F28)*(7.65%)</f>
        <v>9814.338</v>
      </c>
      <c r="G29" s="116">
        <f t="shared" si="1"/>
        <v>0.8939191183167866</v>
      </c>
      <c r="H29" s="114">
        <v>13182</v>
      </c>
      <c r="I29" s="49">
        <f>SUM(I21:I28)*7.65%</f>
        <v>17159.715</v>
      </c>
    </row>
    <row r="30" spans="1:9" ht="12.75">
      <c r="A30" s="125">
        <v>427.014</v>
      </c>
      <c r="B30" s="6" t="s">
        <v>81</v>
      </c>
      <c r="C30" s="114">
        <v>3900</v>
      </c>
      <c r="D30" s="114">
        <v>3900</v>
      </c>
      <c r="E30" s="114">
        <v>3900</v>
      </c>
      <c r="F30" s="114">
        <v>3900</v>
      </c>
      <c r="G30" s="116">
        <f t="shared" si="1"/>
        <v>1</v>
      </c>
      <c r="H30" s="114">
        <v>3900</v>
      </c>
      <c r="I30" s="49">
        <v>5200</v>
      </c>
    </row>
    <row r="31" spans="1:9" ht="12.75">
      <c r="A31" s="125">
        <v>427.015</v>
      </c>
      <c r="B31" s="6" t="s">
        <v>89</v>
      </c>
      <c r="C31" s="114">
        <v>29000</v>
      </c>
      <c r="D31" s="114">
        <v>37350</v>
      </c>
      <c r="E31" s="114">
        <v>53635</v>
      </c>
      <c r="F31" s="115">
        <v>40575</v>
      </c>
      <c r="G31" s="116">
        <f t="shared" si="1"/>
        <v>0.7565022839563718</v>
      </c>
      <c r="H31" s="114">
        <v>61182</v>
      </c>
      <c r="I31" s="49">
        <v>95092</v>
      </c>
    </row>
    <row r="32" spans="1:9" ht="12.75">
      <c r="A32" s="125"/>
      <c r="B32" s="6" t="s">
        <v>640</v>
      </c>
      <c r="C32" s="114">
        <v>0</v>
      </c>
      <c r="D32" s="114">
        <v>0</v>
      </c>
      <c r="E32" s="114">
        <v>0</v>
      </c>
      <c r="F32" s="115"/>
      <c r="G32" s="116"/>
      <c r="H32" s="114">
        <v>0</v>
      </c>
      <c r="I32" s="49">
        <v>5000</v>
      </c>
    </row>
    <row r="33" spans="1:9" ht="12.75">
      <c r="A33" s="125"/>
      <c r="B33" s="6" t="s">
        <v>101</v>
      </c>
      <c r="C33" s="114">
        <v>0</v>
      </c>
      <c r="D33" s="114">
        <v>0</v>
      </c>
      <c r="E33" s="114">
        <v>0</v>
      </c>
      <c r="F33" s="115"/>
      <c r="G33" s="116"/>
      <c r="H33" s="114">
        <v>0</v>
      </c>
      <c r="I33" s="49">
        <v>2000</v>
      </c>
    </row>
    <row r="34" spans="1:9" ht="12.75">
      <c r="A34" s="125">
        <v>427.04</v>
      </c>
      <c r="B34" s="6" t="s">
        <v>158</v>
      </c>
      <c r="C34" s="114">
        <v>0</v>
      </c>
      <c r="D34" s="114">
        <v>200</v>
      </c>
      <c r="E34" s="114">
        <v>0</v>
      </c>
      <c r="F34" s="114">
        <v>0</v>
      </c>
      <c r="G34" s="116" t="e">
        <f t="shared" si="1"/>
        <v>#DIV/0!</v>
      </c>
      <c r="H34" s="114">
        <v>0</v>
      </c>
      <c r="I34" s="49">
        <v>100</v>
      </c>
    </row>
    <row r="35" spans="1:9" ht="12.75">
      <c r="A35" s="125">
        <v>427.06</v>
      </c>
      <c r="B35" s="6" t="s">
        <v>149</v>
      </c>
      <c r="C35" s="114">
        <v>100</v>
      </c>
      <c r="D35" s="114">
        <v>550</v>
      </c>
      <c r="E35" s="114">
        <v>2240</v>
      </c>
      <c r="F35" s="114">
        <v>2375</v>
      </c>
      <c r="G35" s="116">
        <f t="shared" si="1"/>
        <v>1.0602678571428572</v>
      </c>
      <c r="H35" s="114">
        <v>1459</v>
      </c>
      <c r="I35" s="49">
        <v>1500</v>
      </c>
    </row>
    <row r="36" spans="1:9" ht="12.75">
      <c r="A36" s="125">
        <v>427.08</v>
      </c>
      <c r="B36" s="6" t="s">
        <v>159</v>
      </c>
      <c r="C36" s="114">
        <v>839</v>
      </c>
      <c r="D36" s="114">
        <v>1150</v>
      </c>
      <c r="E36" s="114">
        <v>925</v>
      </c>
      <c r="F36" s="114">
        <v>270</v>
      </c>
      <c r="G36" s="116">
        <f t="shared" si="1"/>
        <v>0.2918918918918919</v>
      </c>
      <c r="H36" s="114">
        <v>898</v>
      </c>
      <c r="I36" s="49">
        <v>1150</v>
      </c>
    </row>
    <row r="37" spans="1:9" ht="12.75">
      <c r="A37" s="125">
        <v>427.07</v>
      </c>
      <c r="B37" s="6" t="s">
        <v>563</v>
      </c>
      <c r="C37" s="114">
        <v>0</v>
      </c>
      <c r="D37" s="114">
        <v>0</v>
      </c>
      <c r="E37" s="114">
        <v>3688</v>
      </c>
      <c r="F37" s="114">
        <v>2375</v>
      </c>
      <c r="G37" s="116">
        <v>0</v>
      </c>
      <c r="H37" s="114">
        <v>3627</v>
      </c>
      <c r="I37" s="49">
        <v>1000</v>
      </c>
    </row>
    <row r="38" spans="1:9" ht="12.75">
      <c r="A38" s="125">
        <v>427.1</v>
      </c>
      <c r="B38" s="6" t="s">
        <v>533</v>
      </c>
      <c r="C38" s="114">
        <v>0</v>
      </c>
      <c r="D38" s="114">
        <v>0</v>
      </c>
      <c r="E38" s="114">
        <v>3706</v>
      </c>
      <c r="F38" s="114">
        <v>1938</v>
      </c>
      <c r="G38" s="116">
        <f t="shared" si="1"/>
        <v>0.5229357798165137</v>
      </c>
      <c r="H38" s="114">
        <v>2963</v>
      </c>
      <c r="I38" s="49">
        <v>2000</v>
      </c>
    </row>
    <row r="39" spans="1:9" ht="12.75">
      <c r="A39" s="125">
        <v>427.2</v>
      </c>
      <c r="B39" s="6" t="s">
        <v>160</v>
      </c>
      <c r="C39" s="114">
        <v>210920</v>
      </c>
      <c r="D39" s="114">
        <v>210000</v>
      </c>
      <c r="E39" s="114">
        <v>188287</v>
      </c>
      <c r="F39" s="115">
        <v>136612</v>
      </c>
      <c r="G39" s="116">
        <f t="shared" si="1"/>
        <v>0.7255519499487485</v>
      </c>
      <c r="H39" s="114">
        <v>172667</v>
      </c>
      <c r="I39" s="49">
        <v>180000</v>
      </c>
    </row>
    <row r="40" spans="1:9" ht="12.75">
      <c r="A40" s="125">
        <v>426.01</v>
      </c>
      <c r="B40" s="6" t="s">
        <v>161</v>
      </c>
      <c r="C40" s="114">
        <v>113238</v>
      </c>
      <c r="D40" s="114">
        <v>113500</v>
      </c>
      <c r="E40" s="114">
        <v>110398</v>
      </c>
      <c r="F40" s="115">
        <v>82801</v>
      </c>
      <c r="G40" s="116">
        <f t="shared" si="1"/>
        <v>0.7500226453377778</v>
      </c>
      <c r="H40" s="114">
        <v>71136</v>
      </c>
      <c r="I40" s="49">
        <v>71136</v>
      </c>
    </row>
    <row r="41" spans="1:9" ht="12.75">
      <c r="A41" s="125">
        <v>426.01</v>
      </c>
      <c r="B41" s="6" t="s">
        <v>528</v>
      </c>
      <c r="C41" s="114">
        <v>2850</v>
      </c>
      <c r="D41" s="114">
        <v>2850</v>
      </c>
      <c r="E41" s="114">
        <v>2850</v>
      </c>
      <c r="F41" s="115">
        <v>2850</v>
      </c>
      <c r="G41" s="116">
        <f t="shared" si="1"/>
        <v>1</v>
      </c>
      <c r="H41" s="114">
        <v>3000</v>
      </c>
      <c r="I41" s="49">
        <v>3000</v>
      </c>
    </row>
    <row r="42" spans="1:9" ht="12.75">
      <c r="A42" s="125">
        <v>426.05</v>
      </c>
      <c r="B42" s="6" t="s">
        <v>139</v>
      </c>
      <c r="C42" s="114">
        <v>11815</v>
      </c>
      <c r="D42" s="114">
        <v>15000</v>
      </c>
      <c r="E42" s="114">
        <v>18558</v>
      </c>
      <c r="F42" s="114">
        <v>8666</v>
      </c>
      <c r="G42" s="116">
        <f t="shared" si="1"/>
        <v>0.4669684233214786</v>
      </c>
      <c r="H42" s="114">
        <v>10093</v>
      </c>
      <c r="I42" s="49">
        <v>8000</v>
      </c>
    </row>
    <row r="43" spans="1:9" ht="12.75">
      <c r="A43" s="125">
        <v>426.06</v>
      </c>
      <c r="B43" s="6" t="s">
        <v>140</v>
      </c>
      <c r="C43" s="114">
        <v>9010</v>
      </c>
      <c r="D43" s="114">
        <v>12000</v>
      </c>
      <c r="E43" s="114">
        <v>13093</v>
      </c>
      <c r="F43" s="114">
        <v>9962</v>
      </c>
      <c r="G43" s="116">
        <f t="shared" si="1"/>
        <v>0.7608645841289239</v>
      </c>
      <c r="H43" s="114">
        <v>15141</v>
      </c>
      <c r="I43" s="49">
        <v>12500</v>
      </c>
    </row>
    <row r="44" spans="1:9" ht="12.75">
      <c r="A44" s="125">
        <v>426.08</v>
      </c>
      <c r="B44" s="6" t="s">
        <v>575</v>
      </c>
      <c r="C44" s="114">
        <v>12750</v>
      </c>
      <c r="D44" s="114">
        <v>20000</v>
      </c>
      <c r="E44" s="114">
        <v>0</v>
      </c>
      <c r="F44" s="114">
        <v>0</v>
      </c>
      <c r="G44" s="116" t="e">
        <f t="shared" si="1"/>
        <v>#DIV/0!</v>
      </c>
      <c r="H44" s="114">
        <v>10000</v>
      </c>
      <c r="I44" s="49">
        <v>10000</v>
      </c>
    </row>
    <row r="45" spans="1:9" ht="12.75">
      <c r="A45" s="125"/>
      <c r="B45" s="6" t="s">
        <v>576</v>
      </c>
      <c r="C45" s="114">
        <v>0</v>
      </c>
      <c r="D45" s="114">
        <v>0</v>
      </c>
      <c r="E45" s="114">
        <v>0</v>
      </c>
      <c r="F45" s="114">
        <v>0</v>
      </c>
      <c r="G45" s="116"/>
      <c r="H45" s="114">
        <v>18870.11</v>
      </c>
      <c r="I45" s="49">
        <v>18870</v>
      </c>
    </row>
    <row r="46" spans="1:9" ht="12.75">
      <c r="A46" s="125"/>
      <c r="B46" s="6" t="s">
        <v>574</v>
      </c>
      <c r="C46" s="114">
        <v>0</v>
      </c>
      <c r="D46" s="114">
        <v>0</v>
      </c>
      <c r="E46" s="114">
        <v>0</v>
      </c>
      <c r="F46" s="114">
        <v>0</v>
      </c>
      <c r="G46" s="116"/>
      <c r="H46" s="114">
        <v>5000</v>
      </c>
      <c r="I46" s="49">
        <v>5000</v>
      </c>
    </row>
    <row r="47" spans="2:7" ht="12.75">
      <c r="B47" s="6"/>
      <c r="C47" s="114"/>
      <c r="D47" s="114"/>
      <c r="E47" s="114"/>
      <c r="F47" s="114"/>
      <c r="G47" s="116"/>
    </row>
    <row r="48" spans="1:9" ht="13.5" thickBot="1">
      <c r="A48" s="160"/>
      <c r="B48" s="135" t="s">
        <v>280</v>
      </c>
      <c r="C48" s="96">
        <f>SUM(C21:C47)</f>
        <v>549290.035075</v>
      </c>
      <c r="D48" s="96">
        <f>SUM(D21:D46)</f>
        <v>586616.0655</v>
      </c>
      <c r="E48" s="96">
        <f>SUM(E21:E46)</f>
        <v>590477</v>
      </c>
      <c r="F48" s="96">
        <f>SUM(F21:F46)</f>
        <v>430430.338</v>
      </c>
      <c r="G48" s="137">
        <f t="shared" si="1"/>
        <v>0.7289536053055411</v>
      </c>
      <c r="H48" s="96">
        <f>SUM(H21:H46)</f>
        <v>582912.11</v>
      </c>
      <c r="I48" s="133">
        <f>SUM(I21:I46)</f>
        <v>663017.715</v>
      </c>
    </row>
    <row r="49" spans="2:9" ht="12.75">
      <c r="B49" s="136"/>
      <c r="C49" s="58"/>
      <c r="D49" s="58"/>
      <c r="E49" s="58"/>
      <c r="F49" s="58"/>
      <c r="G49" s="24"/>
      <c r="H49" s="24"/>
      <c r="I49" s="77"/>
    </row>
    <row r="50" spans="1:9" ht="13.5" thickBot="1">
      <c r="A50" s="160"/>
      <c r="B50" s="135" t="s">
        <v>585</v>
      </c>
      <c r="C50" s="96">
        <f>SUM(C18)</f>
        <v>634858</v>
      </c>
      <c r="D50" s="96">
        <f>SUM(D18)</f>
        <v>678944</v>
      </c>
      <c r="E50" s="96">
        <f>SUM(E18)</f>
        <v>667669</v>
      </c>
      <c r="F50" s="96">
        <f>SUM(F18)</f>
        <v>615752</v>
      </c>
      <c r="G50" s="137">
        <f t="shared" si="1"/>
        <v>0.9222414100400048</v>
      </c>
      <c r="H50" s="96">
        <f>SUM(H19)</f>
        <v>785478</v>
      </c>
      <c r="I50" s="133">
        <f>SUM(I19)</f>
        <v>736431</v>
      </c>
    </row>
    <row r="51" spans="2:9" ht="12.75">
      <c r="B51" s="136"/>
      <c r="C51" s="58"/>
      <c r="D51" s="58"/>
      <c r="E51" s="58"/>
      <c r="F51" s="58"/>
      <c r="G51" s="24"/>
      <c r="H51" s="24"/>
      <c r="I51" s="77"/>
    </row>
    <row r="52" spans="1:9" ht="13.5" thickBot="1">
      <c r="A52" s="160"/>
      <c r="B52" s="135" t="s">
        <v>290</v>
      </c>
      <c r="C52" s="96">
        <f>SUM(C18)-(C48)</f>
        <v>85567.96492499998</v>
      </c>
      <c r="D52" s="96">
        <f>SUM(D18)-(D48)</f>
        <v>92327.93449999997</v>
      </c>
      <c r="E52" s="96">
        <f>SUM(E18)-(E48)</f>
        <v>77192</v>
      </c>
      <c r="F52" s="96">
        <f>SUM(F18)-(F48)</f>
        <v>185321.662</v>
      </c>
      <c r="G52" s="137">
        <f t="shared" si="1"/>
        <v>2.4007884495802676</v>
      </c>
      <c r="H52" s="96">
        <f>SUM(H50)-(H48)</f>
        <v>202565.89</v>
      </c>
      <c r="I52" s="133">
        <f>SUM(I50)-I48</f>
        <v>73413.28500000003</v>
      </c>
    </row>
    <row r="53" spans="1:6" ht="12.75">
      <c r="A53" s="128"/>
      <c r="B53" s="20"/>
      <c r="C53" s="20"/>
      <c r="D53" s="20"/>
      <c r="E53" s="20"/>
      <c r="F53" s="20"/>
    </row>
  </sheetData>
  <sheetProtection/>
  <mergeCells count="2">
    <mergeCell ref="A2:H2"/>
    <mergeCell ref="A1:H1"/>
  </mergeCells>
  <printOptions horizontalCentered="1"/>
  <pageMargins left="0.25" right="0.25" top="0.75" bottom="0.75" header="0.3" footer="0.3"/>
  <pageSetup horizontalDpi="600" verticalDpi="600" orientation="landscape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6"/>
  <sheetViews>
    <sheetView zoomScale="145" zoomScaleNormal="145" zoomScalePageLayoutView="0" workbookViewId="0" topLeftCell="A1">
      <selection activeCell="A1" sqref="A1:J1"/>
    </sheetView>
  </sheetViews>
  <sheetFormatPr defaultColWidth="9.28125" defaultRowHeight="12.75"/>
  <cols>
    <col min="1" max="1" width="8.57421875" style="124" bestFit="1" customWidth="1"/>
    <col min="2" max="2" width="21.7109375" style="4" customWidth="1"/>
    <col min="3" max="3" width="5.7109375" style="4" customWidth="1"/>
    <col min="4" max="4" width="12.28125" style="4" hidden="1" customWidth="1"/>
    <col min="5" max="6" width="12.28125" style="4" bestFit="1" customWidth="1"/>
    <col min="7" max="7" width="12.28125" style="4" customWidth="1"/>
    <col min="8" max="8" width="12.421875" style="4" hidden="1" customWidth="1"/>
    <col min="9" max="9" width="11.00390625" style="4" hidden="1" customWidth="1"/>
    <col min="10" max="10" width="13.28125" style="49" bestFit="1" customWidth="1"/>
    <col min="11" max="11" width="12.28125" style="4" bestFit="1" customWidth="1"/>
    <col min="12" max="16384" width="9.28125" style="4" customWidth="1"/>
  </cols>
  <sheetData>
    <row r="1" spans="1:256" ht="15.75">
      <c r="A1" s="229" t="s">
        <v>630</v>
      </c>
      <c r="B1" s="229"/>
      <c r="C1" s="229"/>
      <c r="D1" s="229"/>
      <c r="E1" s="229"/>
      <c r="F1" s="229"/>
      <c r="G1" s="229"/>
      <c r="H1" s="229"/>
      <c r="I1" s="229"/>
      <c r="J1" s="229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 t="s">
        <v>622</v>
      </c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 t="s">
        <v>622</v>
      </c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 t="s">
        <v>622</v>
      </c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 t="s">
        <v>622</v>
      </c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 t="s">
        <v>622</v>
      </c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 t="s">
        <v>622</v>
      </c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 t="s">
        <v>622</v>
      </c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 t="s">
        <v>622</v>
      </c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 t="s">
        <v>622</v>
      </c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 t="s">
        <v>622</v>
      </c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 t="s">
        <v>622</v>
      </c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 t="s">
        <v>622</v>
      </c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 t="s">
        <v>622</v>
      </c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 t="s">
        <v>622</v>
      </c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:256" ht="12.75">
      <c r="A2" s="230" t="s">
        <v>291</v>
      </c>
      <c r="B2" s="230"/>
      <c r="C2" s="230"/>
      <c r="D2" s="230"/>
      <c r="E2" s="230"/>
      <c r="F2" s="230"/>
      <c r="G2" s="230"/>
      <c r="H2" s="230"/>
      <c r="I2" s="230"/>
      <c r="J2" s="230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 t="s">
        <v>292</v>
      </c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 t="s">
        <v>292</v>
      </c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 t="s">
        <v>292</v>
      </c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 t="s">
        <v>292</v>
      </c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 t="s">
        <v>292</v>
      </c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 t="s">
        <v>292</v>
      </c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 t="s">
        <v>292</v>
      </c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 t="s">
        <v>292</v>
      </c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 t="s">
        <v>292</v>
      </c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 t="s">
        <v>292</v>
      </c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 t="s">
        <v>292</v>
      </c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 t="s">
        <v>292</v>
      </c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 t="s">
        <v>292</v>
      </c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 t="s">
        <v>292</v>
      </c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11" s="145" customFormat="1" ht="12.75">
      <c r="A3" s="124" t="s">
        <v>70</v>
      </c>
      <c r="B3" s="78" t="s">
        <v>621</v>
      </c>
      <c r="C3" s="78"/>
      <c r="D3" s="5" t="s">
        <v>270</v>
      </c>
      <c r="E3" s="5" t="s">
        <v>271</v>
      </c>
      <c r="F3" s="5" t="s">
        <v>550</v>
      </c>
      <c r="G3" s="5" t="s">
        <v>627</v>
      </c>
      <c r="H3" s="5" t="s">
        <v>551</v>
      </c>
      <c r="I3" s="5" t="s">
        <v>552</v>
      </c>
      <c r="J3" s="154" t="s">
        <v>693</v>
      </c>
      <c r="K3" s="78" t="s">
        <v>631</v>
      </c>
    </row>
    <row r="4" spans="1:10" ht="12.75">
      <c r="A4" s="144" t="s">
        <v>0</v>
      </c>
      <c r="J4" s="155" t="s">
        <v>592</v>
      </c>
    </row>
    <row r="5" spans="2:11" ht="12.75">
      <c r="B5" s="14" t="s">
        <v>586</v>
      </c>
      <c r="G5" s="147">
        <v>133735</v>
      </c>
      <c r="H5" s="50"/>
      <c r="I5" s="50"/>
      <c r="J5" s="147">
        <v>167211</v>
      </c>
      <c r="K5" s="49">
        <v>7941</v>
      </c>
    </row>
    <row r="6" spans="1:11" ht="12.75">
      <c r="A6" s="125">
        <v>300.04</v>
      </c>
      <c r="B6" s="4" t="s">
        <v>209</v>
      </c>
      <c r="D6" s="114">
        <v>163540</v>
      </c>
      <c r="E6" s="114">
        <v>172850</v>
      </c>
      <c r="F6" s="114">
        <v>177538</v>
      </c>
      <c r="G6" s="114">
        <v>186170</v>
      </c>
      <c r="H6" s="114">
        <v>181752</v>
      </c>
      <c r="I6" s="116">
        <f aca="true" t="shared" si="0" ref="I6:I20">SUM(H6/G6)</f>
        <v>0.9762690014502874</v>
      </c>
      <c r="J6" s="49">
        <v>187416</v>
      </c>
      <c r="K6" s="49">
        <v>182000</v>
      </c>
    </row>
    <row r="7" spans="1:11" ht="12.75">
      <c r="A7" s="125">
        <v>300.05</v>
      </c>
      <c r="B7" s="4" t="s">
        <v>210</v>
      </c>
      <c r="D7" s="114">
        <v>3416</v>
      </c>
      <c r="E7" s="114">
        <v>3221</v>
      </c>
      <c r="F7" s="114">
        <v>3774</v>
      </c>
      <c r="G7" s="114">
        <v>5485</v>
      </c>
      <c r="H7" s="114">
        <v>5485</v>
      </c>
      <c r="I7" s="116">
        <f t="shared" si="0"/>
        <v>1</v>
      </c>
      <c r="J7" s="49">
        <v>1589</v>
      </c>
      <c r="K7" s="49">
        <v>2500</v>
      </c>
    </row>
    <row r="8" spans="1:11" ht="12.75">
      <c r="A8" s="125">
        <v>300.06</v>
      </c>
      <c r="B8" s="4" t="s">
        <v>272</v>
      </c>
      <c r="D8" s="114">
        <v>8435</v>
      </c>
      <c r="E8" s="114">
        <v>9934</v>
      </c>
      <c r="F8" s="114">
        <v>15943</v>
      </c>
      <c r="G8" s="114">
        <v>12989</v>
      </c>
      <c r="H8" s="114">
        <v>10878</v>
      </c>
      <c r="I8" s="116">
        <f t="shared" si="0"/>
        <v>0.8374778658865194</v>
      </c>
      <c r="J8" s="49">
        <v>10290</v>
      </c>
      <c r="K8" s="49">
        <v>9000</v>
      </c>
    </row>
    <row r="9" spans="1:10" ht="12.75">
      <c r="A9" s="125">
        <v>300.08</v>
      </c>
      <c r="B9" s="4" t="s">
        <v>273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6" t="e">
        <f t="shared" si="0"/>
        <v>#DIV/0!</v>
      </c>
      <c r="J9" s="49">
        <v>0</v>
      </c>
    </row>
    <row r="10" spans="1:10" ht="12.75">
      <c r="A10" s="124">
        <v>370.3</v>
      </c>
      <c r="B10" s="4" t="s">
        <v>694</v>
      </c>
      <c r="D10" s="114"/>
      <c r="E10" s="114"/>
      <c r="F10" s="114"/>
      <c r="G10" s="114"/>
      <c r="H10" s="114"/>
      <c r="I10" s="116"/>
      <c r="J10" s="49">
        <v>21330</v>
      </c>
    </row>
    <row r="11" spans="1:11" ht="13.5" thickBot="1">
      <c r="A11" s="160"/>
      <c r="B11" s="92" t="s">
        <v>211</v>
      </c>
      <c r="C11" s="83"/>
      <c r="D11" s="104">
        <f>SUM(D6:D10)</f>
        <v>175391</v>
      </c>
      <c r="E11" s="104">
        <f>SUM(E6:E10)</f>
        <v>186005</v>
      </c>
      <c r="F11" s="104">
        <f>SUM(F6:F9)</f>
        <v>197255</v>
      </c>
      <c r="G11" s="104">
        <f>SUM(G6:G9)</f>
        <v>204644</v>
      </c>
      <c r="H11" s="104">
        <f>SUM(H6:H9)</f>
        <v>198115</v>
      </c>
      <c r="I11" s="122">
        <f t="shared" si="0"/>
        <v>0.9680958151717128</v>
      </c>
      <c r="J11" s="120">
        <f>SUM(J6:J10)</f>
        <v>220625</v>
      </c>
      <c r="K11" s="120">
        <f>SUM(K6:K10)</f>
        <v>193500</v>
      </c>
    </row>
    <row r="12" ht="12.75">
      <c r="I12" s="116"/>
    </row>
    <row r="13" spans="1:11" ht="12.75">
      <c r="A13" s="125">
        <v>340.11</v>
      </c>
      <c r="B13" s="4" t="s">
        <v>212</v>
      </c>
      <c r="D13" s="114">
        <v>367</v>
      </c>
      <c r="E13" s="114">
        <v>221</v>
      </c>
      <c r="F13" s="114">
        <v>202</v>
      </c>
      <c r="G13" s="114">
        <v>233</v>
      </c>
      <c r="H13" s="114">
        <v>163</v>
      </c>
      <c r="I13" s="116">
        <f t="shared" si="0"/>
        <v>0.6995708154506438</v>
      </c>
      <c r="J13" s="49">
        <v>242</v>
      </c>
      <c r="K13" s="49">
        <v>175</v>
      </c>
    </row>
    <row r="14" spans="1:11" ht="12.75">
      <c r="A14" s="125">
        <v>340.13</v>
      </c>
      <c r="B14" s="4" t="s">
        <v>213</v>
      </c>
      <c r="D14" s="114">
        <v>1519</v>
      </c>
      <c r="E14" s="114">
        <v>100</v>
      </c>
      <c r="F14" s="114">
        <v>0</v>
      </c>
      <c r="G14" s="114">
        <v>0</v>
      </c>
      <c r="H14" s="114">
        <v>0</v>
      </c>
      <c r="I14" s="116">
        <v>0</v>
      </c>
      <c r="J14" s="49">
        <v>0</v>
      </c>
      <c r="K14" s="49">
        <v>0</v>
      </c>
    </row>
    <row r="15" spans="1:11" ht="12.75">
      <c r="A15" s="125">
        <v>340.12</v>
      </c>
      <c r="B15" s="4" t="s">
        <v>274</v>
      </c>
      <c r="D15" s="114">
        <v>0</v>
      </c>
      <c r="E15" s="114">
        <v>6948</v>
      </c>
      <c r="F15" s="114">
        <v>0</v>
      </c>
      <c r="G15" s="114">
        <v>0</v>
      </c>
      <c r="H15" s="114">
        <v>0</v>
      </c>
      <c r="I15" s="116">
        <v>0</v>
      </c>
      <c r="J15" s="49">
        <v>0</v>
      </c>
      <c r="K15" s="49">
        <v>0</v>
      </c>
    </row>
    <row r="16" spans="1:11" ht="12.75">
      <c r="A16" s="125">
        <v>340.14</v>
      </c>
      <c r="B16" s="4" t="s">
        <v>296</v>
      </c>
      <c r="D16" s="49"/>
      <c r="E16" s="49"/>
      <c r="F16" s="49">
        <v>521</v>
      </c>
      <c r="G16" s="49">
        <v>0</v>
      </c>
      <c r="H16" s="114"/>
      <c r="I16" s="116">
        <v>0</v>
      </c>
      <c r="J16" s="49">
        <v>0</v>
      </c>
      <c r="K16" s="49">
        <v>0</v>
      </c>
    </row>
    <row r="17" spans="1:9" ht="12.75">
      <c r="A17" s="125"/>
      <c r="D17" s="114"/>
      <c r="E17" s="114"/>
      <c r="F17" s="114"/>
      <c r="G17" s="114"/>
      <c r="H17" s="114"/>
      <c r="I17" s="116"/>
    </row>
    <row r="18" spans="1:11" ht="13.5" thickBot="1">
      <c r="A18" s="160"/>
      <c r="B18" s="92" t="s">
        <v>26</v>
      </c>
      <c r="C18" s="83"/>
      <c r="D18" s="104">
        <f>SUM(D13:D17)</f>
        <v>1886</v>
      </c>
      <c r="E18" s="104">
        <f>SUM(E13:E17)</f>
        <v>7269</v>
      </c>
      <c r="F18" s="104">
        <f>SUM(F13:F16)</f>
        <v>723</v>
      </c>
      <c r="G18" s="104">
        <f>SUM(G13:G16)</f>
        <v>233</v>
      </c>
      <c r="H18" s="104">
        <f>SUM(H13:H15)</f>
        <v>163</v>
      </c>
      <c r="I18" s="122">
        <f t="shared" si="0"/>
        <v>0.6995708154506438</v>
      </c>
      <c r="J18" s="120">
        <f>SUM(J13:J17)</f>
        <v>242</v>
      </c>
      <c r="K18" s="120">
        <f>SUM(K13:K17)</f>
        <v>175</v>
      </c>
    </row>
    <row r="19" ht="12.75">
      <c r="I19" s="116"/>
    </row>
    <row r="20" spans="1:11" ht="13.5" thickBot="1">
      <c r="A20" s="160"/>
      <c r="B20" s="92" t="s">
        <v>71</v>
      </c>
      <c r="C20" s="83"/>
      <c r="D20" s="104">
        <f>SUM(D11+D18)</f>
        <v>177277</v>
      </c>
      <c r="E20" s="104">
        <f>SUM(E11+E18)</f>
        <v>193274</v>
      </c>
      <c r="F20" s="104">
        <f>SUM(F11+F18)</f>
        <v>197978</v>
      </c>
      <c r="G20" s="104">
        <f>SUM(G11+G18)</f>
        <v>204877</v>
      </c>
      <c r="H20" s="104">
        <f>SUM(H11+H18)</f>
        <v>198278</v>
      </c>
      <c r="I20" s="122">
        <f t="shared" si="0"/>
        <v>0.9677904303557744</v>
      </c>
      <c r="J20" s="120">
        <f>SUM(J11+J18)</f>
        <v>220867</v>
      </c>
      <c r="K20" s="120">
        <f>SUM(K11+K18)</f>
        <v>193675</v>
      </c>
    </row>
    <row r="21" spans="1:11" ht="13.5" thickBot="1">
      <c r="A21" s="163"/>
      <c r="B21" s="161" t="s">
        <v>624</v>
      </c>
      <c r="C21" s="179"/>
      <c r="D21" s="179"/>
      <c r="E21" s="179"/>
      <c r="F21" s="179"/>
      <c r="G21" s="146">
        <f>SUM(G20+G5)</f>
        <v>338612</v>
      </c>
      <c r="J21" s="156">
        <f>SUM(J20+J5)</f>
        <v>388078</v>
      </c>
      <c r="K21" s="156">
        <f>SUM(K20+K5)</f>
        <v>201616</v>
      </c>
    </row>
    <row r="23" ht="12.75">
      <c r="A23" s="144" t="s">
        <v>275</v>
      </c>
    </row>
    <row r="24" spans="1:11" ht="12.75">
      <c r="A24" s="124">
        <v>411.02</v>
      </c>
      <c r="B24" s="6" t="s">
        <v>214</v>
      </c>
      <c r="C24" s="6"/>
      <c r="D24" s="6">
        <v>1440</v>
      </c>
      <c r="E24" s="6">
        <v>1440</v>
      </c>
      <c r="F24" s="6">
        <v>1440</v>
      </c>
      <c r="G24" s="6">
        <v>1440</v>
      </c>
      <c r="H24" s="6">
        <v>1080</v>
      </c>
      <c r="I24" s="6">
        <f>SUM(H24/G24)</f>
        <v>0.75</v>
      </c>
      <c r="J24" s="49">
        <v>1440</v>
      </c>
      <c r="K24" s="49">
        <v>1440</v>
      </c>
    </row>
    <row r="25" spans="1:11" ht="12.75">
      <c r="A25" s="125">
        <v>411.03</v>
      </c>
      <c r="B25" s="6" t="s">
        <v>276</v>
      </c>
      <c r="C25" s="6"/>
      <c r="D25" s="6">
        <v>1200</v>
      </c>
      <c r="E25" s="6">
        <v>1200</v>
      </c>
      <c r="F25" s="6">
        <v>1200</v>
      </c>
      <c r="G25" s="6">
        <v>1200</v>
      </c>
      <c r="H25" s="6">
        <v>900</v>
      </c>
      <c r="I25" s="116">
        <f aca="true" t="shared" si="1" ref="I25:I53">SUM(H25/G25)</f>
        <v>0.75</v>
      </c>
      <c r="J25" s="49">
        <v>1200</v>
      </c>
      <c r="K25" s="49">
        <v>1200</v>
      </c>
    </row>
    <row r="26" spans="1:11" ht="12.75">
      <c r="A26" s="125">
        <v>411.04</v>
      </c>
      <c r="B26" s="6" t="s">
        <v>215</v>
      </c>
      <c r="C26" s="6"/>
      <c r="D26" s="6">
        <v>0</v>
      </c>
      <c r="E26" s="6">
        <v>0</v>
      </c>
      <c r="F26" s="6">
        <v>900</v>
      </c>
      <c r="G26" s="6">
        <v>900</v>
      </c>
      <c r="H26" s="6">
        <v>675</v>
      </c>
      <c r="I26" s="116">
        <f t="shared" si="1"/>
        <v>0.75</v>
      </c>
      <c r="J26" s="49">
        <v>900</v>
      </c>
      <c r="K26" s="49">
        <v>900</v>
      </c>
    </row>
    <row r="27" spans="1:11" ht="12.75">
      <c r="A27" s="125">
        <v>411.043</v>
      </c>
      <c r="B27" s="6" t="s">
        <v>79</v>
      </c>
      <c r="C27" s="6"/>
      <c r="D27" s="6">
        <v>0</v>
      </c>
      <c r="E27" s="6">
        <v>0</v>
      </c>
      <c r="F27" s="6">
        <f>SUM(F24+F25+F26)*7.65%</f>
        <v>270.81</v>
      </c>
      <c r="G27" s="6">
        <v>271</v>
      </c>
      <c r="H27" s="6">
        <f>SUM(H24:H26)*7.65%</f>
        <v>203.1075</v>
      </c>
      <c r="I27" s="116">
        <f t="shared" si="1"/>
        <v>0.7494741697416973</v>
      </c>
      <c r="J27" s="49">
        <v>271</v>
      </c>
      <c r="K27" s="49">
        <f>SUM(K24:K26)*7.65%</f>
        <v>270.81</v>
      </c>
    </row>
    <row r="28" spans="1:11" ht="12.75">
      <c r="A28" s="125">
        <v>411.05</v>
      </c>
      <c r="B28" s="6" t="s">
        <v>158</v>
      </c>
      <c r="C28" s="6"/>
      <c r="D28" s="6">
        <v>220</v>
      </c>
      <c r="E28" s="6">
        <v>1700</v>
      </c>
      <c r="F28" s="6">
        <v>93</v>
      </c>
      <c r="G28" s="6">
        <v>1938</v>
      </c>
      <c r="H28" s="6">
        <v>0</v>
      </c>
      <c r="I28" s="116">
        <f t="shared" si="1"/>
        <v>0</v>
      </c>
      <c r="J28" s="49">
        <v>136</v>
      </c>
      <c r="K28" s="49">
        <v>2000</v>
      </c>
    </row>
    <row r="29" spans="1:11" ht="12.75">
      <c r="A29" s="125">
        <v>411.06</v>
      </c>
      <c r="B29" s="6" t="s">
        <v>216</v>
      </c>
      <c r="C29" s="6"/>
      <c r="D29" s="6">
        <v>550</v>
      </c>
      <c r="E29" s="6">
        <v>600</v>
      </c>
      <c r="F29" s="6">
        <v>472</v>
      </c>
      <c r="G29" s="6">
        <v>417</v>
      </c>
      <c r="H29" s="6">
        <v>0</v>
      </c>
      <c r="I29" s="116">
        <f t="shared" si="1"/>
        <v>0</v>
      </c>
      <c r="J29" s="49">
        <v>0</v>
      </c>
      <c r="K29" s="49">
        <v>500</v>
      </c>
    </row>
    <row r="30" spans="1:11" ht="12.75">
      <c r="A30" s="125">
        <v>403.012</v>
      </c>
      <c r="B30" s="6" t="s">
        <v>217</v>
      </c>
      <c r="C30" s="6"/>
      <c r="D30" s="6">
        <v>1864</v>
      </c>
      <c r="E30" s="6">
        <v>1707</v>
      </c>
      <c r="F30" s="6">
        <v>0</v>
      </c>
      <c r="G30" s="6">
        <v>879</v>
      </c>
      <c r="H30" s="6">
        <v>879</v>
      </c>
      <c r="I30" s="116">
        <f t="shared" si="1"/>
        <v>1</v>
      </c>
      <c r="J30" s="49">
        <v>2636</v>
      </c>
      <c r="K30" s="49">
        <v>2500</v>
      </c>
    </row>
    <row r="31" spans="1:11" ht="12.75">
      <c r="A31" s="125">
        <v>411.07</v>
      </c>
      <c r="B31" s="6" t="s">
        <v>277</v>
      </c>
      <c r="C31" s="6"/>
      <c r="D31" s="6">
        <v>3080</v>
      </c>
      <c r="E31" s="6">
        <v>3950</v>
      </c>
      <c r="F31" s="6">
        <v>3996</v>
      </c>
      <c r="G31" s="6">
        <v>7431</v>
      </c>
      <c r="H31" s="6">
        <v>0</v>
      </c>
      <c r="I31" s="116">
        <f t="shared" si="1"/>
        <v>0</v>
      </c>
      <c r="J31" s="49">
        <v>8157</v>
      </c>
      <c r="K31" s="49">
        <v>2750</v>
      </c>
    </row>
    <row r="32" spans="1:11" ht="12.75">
      <c r="A32" s="125">
        <v>411.08</v>
      </c>
      <c r="B32" s="6" t="s">
        <v>218</v>
      </c>
      <c r="C32" s="6"/>
      <c r="D32" s="6">
        <v>0</v>
      </c>
      <c r="E32" s="6">
        <v>1000</v>
      </c>
      <c r="F32" s="6">
        <v>0</v>
      </c>
      <c r="G32" s="6">
        <v>640</v>
      </c>
      <c r="H32" s="6">
        <v>0</v>
      </c>
      <c r="I32" s="116">
        <f t="shared" si="1"/>
        <v>0</v>
      </c>
      <c r="J32" s="49">
        <v>3520</v>
      </c>
      <c r="K32" s="49">
        <v>6250</v>
      </c>
    </row>
    <row r="33" spans="1:11" ht="12.75">
      <c r="A33" s="125">
        <v>411.09</v>
      </c>
      <c r="B33" s="6" t="s">
        <v>100</v>
      </c>
      <c r="C33" s="6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16" t="e">
        <f t="shared" si="1"/>
        <v>#DIV/0!</v>
      </c>
      <c r="J33" s="49">
        <v>247</v>
      </c>
      <c r="K33" s="49">
        <v>100</v>
      </c>
    </row>
    <row r="34" spans="1:11" ht="12.75">
      <c r="A34" s="125">
        <v>411.1</v>
      </c>
      <c r="B34" s="6" t="s">
        <v>219</v>
      </c>
      <c r="C34" s="6"/>
      <c r="D34" s="6">
        <v>1355</v>
      </c>
      <c r="E34" s="6">
        <v>2355</v>
      </c>
      <c r="F34" s="6">
        <v>814</v>
      </c>
      <c r="G34" s="6">
        <v>4361</v>
      </c>
      <c r="H34" s="6">
        <v>3520</v>
      </c>
      <c r="I34" s="116">
        <f t="shared" si="1"/>
        <v>0.8071543224031186</v>
      </c>
      <c r="J34" s="49">
        <v>3132</v>
      </c>
      <c r="K34" s="49">
        <v>4361</v>
      </c>
    </row>
    <row r="35" spans="1:11" ht="12.75">
      <c r="A35" s="125">
        <v>411.11</v>
      </c>
      <c r="B35" s="6" t="s">
        <v>278</v>
      </c>
      <c r="C35" s="6"/>
      <c r="D35" s="6">
        <v>0</v>
      </c>
      <c r="E35" s="6">
        <v>4000</v>
      </c>
      <c r="F35" s="6">
        <v>2517</v>
      </c>
      <c r="G35" s="6">
        <v>8392</v>
      </c>
      <c r="H35" s="6">
        <v>805</v>
      </c>
      <c r="I35" s="116">
        <f t="shared" si="1"/>
        <v>0.09592469018112489</v>
      </c>
      <c r="J35" s="49">
        <v>10816</v>
      </c>
      <c r="K35" s="49">
        <v>12000</v>
      </c>
    </row>
    <row r="36" spans="1:11" ht="12.75">
      <c r="A36" s="125">
        <v>411.13</v>
      </c>
      <c r="B36" s="6" t="s">
        <v>220</v>
      </c>
      <c r="C36" s="6"/>
      <c r="D36" s="6">
        <v>1459</v>
      </c>
      <c r="E36" s="6">
        <v>1459</v>
      </c>
      <c r="F36" s="6">
        <v>1439</v>
      </c>
      <c r="G36" s="6">
        <v>1438</v>
      </c>
      <c r="H36" s="6">
        <v>1079</v>
      </c>
      <c r="I36" s="116">
        <f t="shared" si="1"/>
        <v>0.7503477051460362</v>
      </c>
      <c r="J36" s="49">
        <v>1439</v>
      </c>
      <c r="K36" s="49">
        <v>1439</v>
      </c>
    </row>
    <row r="37" spans="1:11" ht="12.75">
      <c r="A37" s="125">
        <v>411.014</v>
      </c>
      <c r="B37" s="6" t="s">
        <v>221</v>
      </c>
      <c r="C37" s="6"/>
      <c r="D37" s="6">
        <v>2725</v>
      </c>
      <c r="E37" s="6">
        <v>2169</v>
      </c>
      <c r="F37" s="6">
        <v>2133</v>
      </c>
      <c r="G37" s="6">
        <v>2580</v>
      </c>
      <c r="H37" s="6">
        <v>0</v>
      </c>
      <c r="I37" s="116">
        <f t="shared" si="1"/>
        <v>0</v>
      </c>
      <c r="J37" s="49">
        <v>3401</v>
      </c>
      <c r="K37" s="49">
        <v>3000</v>
      </c>
    </row>
    <row r="38" spans="1:11" ht="12.75">
      <c r="A38" s="125">
        <v>411.015</v>
      </c>
      <c r="B38" s="6" t="s">
        <v>222</v>
      </c>
      <c r="C38" s="6"/>
      <c r="D38" s="6">
        <v>1000</v>
      </c>
      <c r="E38" s="6">
        <v>777</v>
      </c>
      <c r="F38" s="6">
        <v>911</v>
      </c>
      <c r="G38" s="6">
        <v>3598</v>
      </c>
      <c r="H38" s="6">
        <v>0</v>
      </c>
      <c r="I38" s="116">
        <f t="shared" si="1"/>
        <v>0</v>
      </c>
      <c r="J38" s="49">
        <v>210</v>
      </c>
      <c r="K38" s="49">
        <v>250</v>
      </c>
    </row>
    <row r="39" spans="1:11" ht="12.75">
      <c r="A39" s="125">
        <v>411.016</v>
      </c>
      <c r="B39" s="6" t="s">
        <v>223</v>
      </c>
      <c r="C39" s="6"/>
      <c r="D39" s="6">
        <v>3000</v>
      </c>
      <c r="E39" s="6">
        <v>2438</v>
      </c>
      <c r="F39" s="6">
        <v>3587</v>
      </c>
      <c r="G39" s="6">
        <v>179</v>
      </c>
      <c r="H39" s="6">
        <v>0</v>
      </c>
      <c r="I39" s="116">
        <f t="shared" si="1"/>
        <v>0</v>
      </c>
      <c r="J39" s="49">
        <v>3586</v>
      </c>
      <c r="K39" s="49">
        <v>1800</v>
      </c>
    </row>
    <row r="40" spans="1:11" ht="12.75">
      <c r="A40" s="125"/>
      <c r="B40" s="6" t="s">
        <v>637</v>
      </c>
      <c r="C40" s="6"/>
      <c r="D40" s="6"/>
      <c r="E40" s="6">
        <v>0</v>
      </c>
      <c r="F40" s="6">
        <v>0</v>
      </c>
      <c r="G40" s="6">
        <v>0</v>
      </c>
      <c r="H40" s="6"/>
      <c r="I40" s="116"/>
      <c r="J40" s="49">
        <v>17535</v>
      </c>
      <c r="K40" s="49">
        <v>24500</v>
      </c>
    </row>
    <row r="41" spans="1:11" ht="12.75">
      <c r="A41" s="125">
        <v>411.15</v>
      </c>
      <c r="B41" s="6" t="s">
        <v>139</v>
      </c>
      <c r="C41" s="6"/>
      <c r="D41" s="6">
        <v>12743</v>
      </c>
      <c r="E41" s="6">
        <v>8095</v>
      </c>
      <c r="F41" s="6">
        <v>8292</v>
      </c>
      <c r="G41" s="6">
        <v>7199</v>
      </c>
      <c r="H41" s="6">
        <v>2388</v>
      </c>
      <c r="I41" s="116">
        <f t="shared" si="1"/>
        <v>0.3317127378802611</v>
      </c>
      <c r="J41" s="49">
        <v>10204</v>
      </c>
      <c r="K41" s="49">
        <v>8500</v>
      </c>
    </row>
    <row r="42" spans="1:11" ht="12.75">
      <c r="A42" s="125">
        <v>411.16</v>
      </c>
      <c r="B42" s="6" t="s">
        <v>279</v>
      </c>
      <c r="C42" s="6"/>
      <c r="D42" s="6">
        <v>942</v>
      </c>
      <c r="E42" s="6">
        <v>1736</v>
      </c>
      <c r="F42" s="6">
        <v>2677</v>
      </c>
      <c r="G42" s="6">
        <v>2692</v>
      </c>
      <c r="H42" s="6">
        <v>2094</v>
      </c>
      <c r="I42" s="116">
        <f t="shared" si="1"/>
        <v>0.7778603268945022</v>
      </c>
      <c r="J42" s="49">
        <v>3122</v>
      </c>
      <c r="K42" s="49">
        <v>2200</v>
      </c>
    </row>
    <row r="43" spans="1:11" ht="12.75">
      <c r="A43" s="125">
        <v>411.17</v>
      </c>
      <c r="B43" s="6" t="s">
        <v>224</v>
      </c>
      <c r="C43" s="6"/>
      <c r="D43" s="6">
        <v>0</v>
      </c>
      <c r="E43" s="6">
        <v>269</v>
      </c>
      <c r="F43" s="6">
        <v>0</v>
      </c>
      <c r="G43" s="6">
        <v>344</v>
      </c>
      <c r="H43" s="6">
        <v>344</v>
      </c>
      <c r="I43" s="116">
        <f t="shared" si="1"/>
        <v>1</v>
      </c>
      <c r="J43" s="49">
        <v>0</v>
      </c>
      <c r="K43" s="49">
        <v>1500</v>
      </c>
    </row>
    <row r="44" spans="1:11" ht="12.75">
      <c r="A44" s="125">
        <v>411.18</v>
      </c>
      <c r="B44" s="6" t="s">
        <v>225</v>
      </c>
      <c r="C44" s="6"/>
      <c r="D44" s="6">
        <v>0</v>
      </c>
      <c r="E44" s="6">
        <v>697</v>
      </c>
      <c r="F44" s="6">
        <v>1996</v>
      </c>
      <c r="G44" s="6">
        <v>3603</v>
      </c>
      <c r="H44" s="6">
        <v>0</v>
      </c>
      <c r="I44" s="116">
        <f t="shared" si="1"/>
        <v>0</v>
      </c>
      <c r="J44" s="49">
        <v>0</v>
      </c>
      <c r="K44" s="49">
        <v>1500</v>
      </c>
    </row>
    <row r="45" spans="1:11" ht="12.75">
      <c r="A45" s="125">
        <v>411.19</v>
      </c>
      <c r="B45" s="6" t="s">
        <v>6</v>
      </c>
      <c r="C45" s="6"/>
      <c r="D45" s="6">
        <v>500</v>
      </c>
      <c r="E45" s="6">
        <v>7950</v>
      </c>
      <c r="F45" s="6">
        <v>0</v>
      </c>
      <c r="G45" s="6">
        <v>0</v>
      </c>
      <c r="H45" s="6">
        <v>0</v>
      </c>
      <c r="I45" s="116" t="e">
        <f t="shared" si="1"/>
        <v>#DIV/0!</v>
      </c>
      <c r="J45" s="49">
        <v>0</v>
      </c>
      <c r="K45" s="49">
        <v>500</v>
      </c>
    </row>
    <row r="46" spans="1:11" ht="12.75">
      <c r="A46" s="125">
        <v>411.2</v>
      </c>
      <c r="B46" s="6" t="s">
        <v>537</v>
      </c>
      <c r="C46" s="6"/>
      <c r="D46" s="6">
        <v>127040</v>
      </c>
      <c r="E46" s="6">
        <v>125140</v>
      </c>
      <c r="F46" s="6">
        <v>125421</v>
      </c>
      <c r="G46" s="6">
        <v>100000</v>
      </c>
      <c r="H46" s="6">
        <v>100000</v>
      </c>
      <c r="I46" s="116">
        <f t="shared" si="1"/>
        <v>1</v>
      </c>
      <c r="J46" s="49">
        <v>100000</v>
      </c>
      <c r="K46" s="49">
        <v>89000</v>
      </c>
    </row>
    <row r="47" spans="1:11" ht="12.75">
      <c r="A47" s="125">
        <v>411.21</v>
      </c>
      <c r="B47" s="6" t="s">
        <v>226</v>
      </c>
      <c r="C47" s="6"/>
      <c r="D47" s="6">
        <v>9600</v>
      </c>
      <c r="E47" s="6">
        <v>9600</v>
      </c>
      <c r="F47" s="6">
        <v>9600</v>
      </c>
      <c r="G47" s="6">
        <v>9600</v>
      </c>
      <c r="H47" s="6">
        <v>7200</v>
      </c>
      <c r="I47" s="116">
        <f t="shared" si="1"/>
        <v>0.75</v>
      </c>
      <c r="J47" s="49">
        <v>9600</v>
      </c>
      <c r="K47" s="49">
        <v>10800</v>
      </c>
    </row>
    <row r="48" spans="1:11" ht="12.75">
      <c r="A48" s="125"/>
      <c r="B48" s="6" t="s">
        <v>620</v>
      </c>
      <c r="C48" s="6"/>
      <c r="D48" s="6"/>
      <c r="E48" s="6"/>
      <c r="F48" s="6"/>
      <c r="G48" s="6"/>
      <c r="H48" s="6"/>
      <c r="I48" s="116"/>
      <c r="J48" s="49">
        <v>187110</v>
      </c>
      <c r="K48" s="49">
        <v>0</v>
      </c>
    </row>
    <row r="49" spans="1:11" ht="12.75">
      <c r="A49" s="125">
        <v>472</v>
      </c>
      <c r="B49" s="6" t="s">
        <v>227</v>
      </c>
      <c r="C49" s="6"/>
      <c r="D49" s="6">
        <v>17654</v>
      </c>
      <c r="E49" s="6">
        <v>17654</v>
      </c>
      <c r="F49" s="6">
        <v>23310</v>
      </c>
      <c r="G49" s="6">
        <v>12355</v>
      </c>
      <c r="H49" s="6">
        <v>9266</v>
      </c>
      <c r="I49" s="116">
        <f t="shared" si="1"/>
        <v>0.7499797652772157</v>
      </c>
      <c r="J49" s="49">
        <v>12355</v>
      </c>
      <c r="K49" s="49">
        <v>12355</v>
      </c>
    </row>
    <row r="50" spans="2:9" ht="12.75">
      <c r="B50" s="6"/>
      <c r="C50" s="6"/>
      <c r="D50" s="6"/>
      <c r="E50" s="6"/>
      <c r="F50" s="6"/>
      <c r="G50" s="6"/>
      <c r="H50" s="6"/>
      <c r="I50" s="116"/>
    </row>
    <row r="51" spans="1:11" ht="13.5" thickBot="1">
      <c r="A51" s="160"/>
      <c r="B51" s="135" t="s">
        <v>280</v>
      </c>
      <c r="C51" s="111"/>
      <c r="D51" s="111">
        <f>SUM(D24:D50)</f>
        <v>186372</v>
      </c>
      <c r="E51" s="111">
        <f>SUM(E24:E50)</f>
        <v>195936</v>
      </c>
      <c r="F51" s="111">
        <f>SUM(F24:F49)</f>
        <v>191068.81</v>
      </c>
      <c r="G51" s="111">
        <f>SUM(G24:G49)</f>
        <v>171457</v>
      </c>
      <c r="H51" s="111">
        <f>SUM(H24:H49)</f>
        <v>130433.1075</v>
      </c>
      <c r="I51" s="137">
        <f t="shared" si="1"/>
        <v>0.7607336387549065</v>
      </c>
      <c r="J51" s="133">
        <f>SUM(J24:J49)</f>
        <v>381017</v>
      </c>
      <c r="K51" s="133">
        <f>SUM(K24:K49)</f>
        <v>191615.81</v>
      </c>
    </row>
    <row r="52" spans="2:10" ht="12.75">
      <c r="B52" s="134"/>
      <c r="C52" s="108"/>
      <c r="D52" s="108"/>
      <c r="E52" s="108"/>
      <c r="F52" s="108"/>
      <c r="G52" s="108"/>
      <c r="H52" s="108"/>
      <c r="I52" s="152"/>
      <c r="J52" s="77"/>
    </row>
    <row r="53" spans="1:11" ht="13.5" thickBot="1">
      <c r="A53" s="160"/>
      <c r="B53" s="135" t="s">
        <v>281</v>
      </c>
      <c r="C53" s="111"/>
      <c r="D53" s="111">
        <f>SUM(D51)-(D20)</f>
        <v>9095</v>
      </c>
      <c r="E53" s="111">
        <f>SUM(E51)-(E20)</f>
        <v>2662</v>
      </c>
      <c r="F53" s="111">
        <f>SUM(F51)-(F20)</f>
        <v>-6909.190000000002</v>
      </c>
      <c r="G53" s="111">
        <f>SUM(G51)-(G20)</f>
        <v>-33420</v>
      </c>
      <c r="H53" s="111">
        <f>SUM(H20)-(H51)</f>
        <v>67844.8925</v>
      </c>
      <c r="I53" s="137">
        <f t="shared" si="1"/>
        <v>-2.0300685966487135</v>
      </c>
      <c r="J53" s="133">
        <f>SUM(J20)-J51</f>
        <v>-160150</v>
      </c>
      <c r="K53" s="133">
        <f>SUM(K20)-K51</f>
        <v>2059.1900000000023</v>
      </c>
    </row>
    <row r="54" spans="1:11" ht="26.25" thickBot="1">
      <c r="A54" s="165"/>
      <c r="B54" s="151" t="s">
        <v>538</v>
      </c>
      <c r="C54" s="153"/>
      <c r="D54" s="153"/>
      <c r="E54" s="153"/>
      <c r="F54" s="153"/>
      <c r="G54" s="153">
        <f>SUM(G21-G51)</f>
        <v>167155</v>
      </c>
      <c r="H54" s="153"/>
      <c r="I54" s="153"/>
      <c r="J54" s="166">
        <f>SUM(J21)-J51</f>
        <v>7061</v>
      </c>
      <c r="K54" s="166">
        <f>SUM(K21)-K51</f>
        <v>10000.190000000002</v>
      </c>
    </row>
    <row r="55" spans="1:10" ht="12.75">
      <c r="A55" s="128"/>
      <c r="B55" s="20"/>
      <c r="C55" s="20"/>
      <c r="D55" s="20"/>
      <c r="E55" s="20"/>
      <c r="F55" s="20"/>
      <c r="G55" s="20"/>
      <c r="H55" s="20"/>
      <c r="I55" s="20"/>
      <c r="J55" s="17"/>
    </row>
    <row r="56" spans="1:10" ht="12.75">
      <c r="A56" s="128"/>
      <c r="B56" s="20"/>
      <c r="C56" s="20"/>
      <c r="D56" s="20"/>
      <c r="E56" s="20"/>
      <c r="F56" s="20"/>
      <c r="G56" s="20"/>
      <c r="H56" s="20"/>
      <c r="I56" s="20"/>
      <c r="J56" s="17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landscape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IU26"/>
  <sheetViews>
    <sheetView zoomScale="145" zoomScaleNormal="145" zoomScalePageLayoutView="0" workbookViewId="0" topLeftCell="A1">
      <selection activeCell="H6" sqref="H6"/>
    </sheetView>
  </sheetViews>
  <sheetFormatPr defaultColWidth="9.28125" defaultRowHeight="12.75"/>
  <cols>
    <col min="1" max="1" width="8.00390625" style="124" bestFit="1" customWidth="1"/>
    <col min="2" max="2" width="25.421875" style="4" bestFit="1" customWidth="1"/>
    <col min="3" max="4" width="12.00390625" style="4" bestFit="1" customWidth="1"/>
    <col min="5" max="5" width="12.28125" style="4" bestFit="1" customWidth="1"/>
    <col min="6" max="6" width="12.00390625" style="4" hidden="1" customWidth="1"/>
    <col min="7" max="7" width="11.00390625" style="4" hidden="1" customWidth="1"/>
    <col min="8" max="8" width="12.421875" style="4" bestFit="1" customWidth="1"/>
    <col min="9" max="9" width="12.28125" style="4" bestFit="1" customWidth="1"/>
    <col min="10" max="16384" width="9.28125" style="4" customWidth="1"/>
  </cols>
  <sheetData>
    <row r="1" spans="1:255" ht="15.75">
      <c r="A1" s="229" t="s">
        <v>630</v>
      </c>
      <c r="B1" s="229"/>
      <c r="C1" s="229"/>
      <c r="D1" s="229"/>
      <c r="E1" s="229"/>
      <c r="F1" s="229"/>
      <c r="G1" s="229"/>
      <c r="H1" s="229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 t="s">
        <v>622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 t="s">
        <v>622</v>
      </c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 t="s">
        <v>622</v>
      </c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 t="s">
        <v>622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 t="s">
        <v>622</v>
      </c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 t="s">
        <v>622</v>
      </c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 t="s">
        <v>622</v>
      </c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 t="s">
        <v>622</v>
      </c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 t="s">
        <v>622</v>
      </c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 t="s">
        <v>622</v>
      </c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 t="s">
        <v>622</v>
      </c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 t="s">
        <v>622</v>
      </c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 t="s">
        <v>622</v>
      </c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 t="s">
        <v>622</v>
      </c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</row>
    <row r="2" spans="1:255" ht="12.75">
      <c r="A2" s="230" t="s">
        <v>625</v>
      </c>
      <c r="B2" s="230"/>
      <c r="C2" s="230"/>
      <c r="D2" s="230"/>
      <c r="E2" s="230"/>
      <c r="F2" s="230"/>
      <c r="G2" s="230"/>
      <c r="H2" s="23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 t="s">
        <v>292</v>
      </c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 t="s">
        <v>292</v>
      </c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 t="s">
        <v>292</v>
      </c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 t="s">
        <v>292</v>
      </c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 t="s">
        <v>292</v>
      </c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 t="s">
        <v>292</v>
      </c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 t="s">
        <v>292</v>
      </c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 t="s">
        <v>292</v>
      </c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 t="s">
        <v>292</v>
      </c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 t="s">
        <v>292</v>
      </c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 t="s">
        <v>292</v>
      </c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 t="s">
        <v>292</v>
      </c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 t="s">
        <v>292</v>
      </c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 t="s">
        <v>292</v>
      </c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</row>
    <row r="3" spans="1:9" s="24" customFormat="1" ht="12.75">
      <c r="A3" s="124" t="s">
        <v>70</v>
      </c>
      <c r="B3" s="24" t="s">
        <v>621</v>
      </c>
      <c r="C3" s="5" t="s">
        <v>271</v>
      </c>
      <c r="D3" s="5" t="s">
        <v>550</v>
      </c>
      <c r="E3" s="5" t="s">
        <v>627</v>
      </c>
      <c r="F3" s="5" t="s">
        <v>561</v>
      </c>
      <c r="G3" s="5" t="s">
        <v>552</v>
      </c>
      <c r="H3" s="5" t="s">
        <v>693</v>
      </c>
      <c r="I3" s="24" t="s">
        <v>631</v>
      </c>
    </row>
    <row r="4" spans="1:8" s="24" customFormat="1" ht="5.25" customHeight="1">
      <c r="A4" s="124"/>
      <c r="C4" s="5"/>
      <c r="D4" s="5"/>
      <c r="E4" s="5"/>
      <c r="F4" s="5"/>
      <c r="G4" s="5"/>
      <c r="H4" s="5"/>
    </row>
    <row r="5" spans="1:9" s="24" customFormat="1" ht="12.75">
      <c r="A5" s="124"/>
      <c r="B5" s="14" t="s">
        <v>582</v>
      </c>
      <c r="E5" s="140">
        <v>140140</v>
      </c>
      <c r="F5" s="140"/>
      <c r="G5" s="139"/>
      <c r="H5" s="140">
        <v>109345</v>
      </c>
      <c r="I5" s="77">
        <v>69163</v>
      </c>
    </row>
    <row r="6" spans="1:9" ht="12.75">
      <c r="A6" s="144" t="s">
        <v>0</v>
      </c>
      <c r="I6" s="49"/>
    </row>
    <row r="7" spans="1:9" ht="12.75">
      <c r="A7" s="125">
        <v>340.05</v>
      </c>
      <c r="B7" s="4" t="s">
        <v>2</v>
      </c>
      <c r="C7" s="114">
        <v>114345</v>
      </c>
      <c r="D7" s="114">
        <v>115581</v>
      </c>
      <c r="E7" s="114">
        <v>121654</v>
      </c>
      <c r="F7" s="114">
        <v>121654</v>
      </c>
      <c r="G7" s="116">
        <f>SUM(F7/E7)</f>
        <v>1</v>
      </c>
      <c r="H7" s="114">
        <v>118893</v>
      </c>
      <c r="I7" s="49">
        <v>115762.6</v>
      </c>
    </row>
    <row r="8" spans="1:9" ht="12.75">
      <c r="A8" s="125">
        <v>340.06</v>
      </c>
      <c r="B8" s="4" t="s">
        <v>284</v>
      </c>
      <c r="C8" s="114">
        <v>509</v>
      </c>
      <c r="D8" s="114">
        <v>16</v>
      </c>
      <c r="E8" s="114">
        <v>191</v>
      </c>
      <c r="F8" s="114">
        <v>116</v>
      </c>
      <c r="G8" s="116">
        <f>SUM(F8/E8)</f>
        <v>0.6073298429319371</v>
      </c>
      <c r="H8" s="114">
        <v>158</v>
      </c>
      <c r="I8" s="49">
        <v>125</v>
      </c>
    </row>
    <row r="9" spans="1:9" ht="12.75">
      <c r="A9" s="125">
        <v>340.07</v>
      </c>
      <c r="B9" s="4" t="s">
        <v>285</v>
      </c>
      <c r="C9" s="114">
        <v>0</v>
      </c>
      <c r="D9" s="114">
        <v>398</v>
      </c>
      <c r="E9" s="114">
        <v>0</v>
      </c>
      <c r="F9" s="114">
        <v>0</v>
      </c>
      <c r="G9" s="116">
        <v>0</v>
      </c>
      <c r="H9" s="114">
        <v>0</v>
      </c>
      <c r="I9" s="49">
        <v>0</v>
      </c>
    </row>
    <row r="10" spans="1:9" ht="13.5" thickBot="1">
      <c r="A10" s="160"/>
      <c r="B10" s="92" t="s">
        <v>286</v>
      </c>
      <c r="C10" s="96">
        <f>SUM(C7:C9)</f>
        <v>114854</v>
      </c>
      <c r="D10" s="96">
        <f>SUM(D7:D9)</f>
        <v>115995</v>
      </c>
      <c r="E10" s="96">
        <f>SUM(E7:E9)</f>
        <v>121845</v>
      </c>
      <c r="F10" s="96">
        <f>SUM(F7:F9)</f>
        <v>121770</v>
      </c>
      <c r="G10" s="137">
        <f>SUM(F10/E10)</f>
        <v>0.999384463868029</v>
      </c>
      <c r="H10" s="133">
        <f>SUM(H7:H9)</f>
        <v>119051</v>
      </c>
      <c r="I10" s="133">
        <f>SUM(I7:I9)</f>
        <v>115887.6</v>
      </c>
    </row>
    <row r="11" spans="1:9" ht="13.5" thickBot="1">
      <c r="A11" s="163"/>
      <c r="B11" s="157" t="s">
        <v>583</v>
      </c>
      <c r="C11" s="164"/>
      <c r="D11" s="164"/>
      <c r="E11" s="158">
        <f>SUM(E10)+E5</f>
        <v>261985</v>
      </c>
      <c r="F11" s="164"/>
      <c r="G11" s="164"/>
      <c r="H11" s="158">
        <f>SUM(H10+H5)</f>
        <v>228396</v>
      </c>
      <c r="I11" s="158">
        <f>SUM(I10+I5)</f>
        <v>185050.6</v>
      </c>
    </row>
    <row r="12" ht="12.75">
      <c r="B12" s="50"/>
    </row>
    <row r="13" ht="12.75">
      <c r="A13" s="144" t="s">
        <v>275</v>
      </c>
    </row>
    <row r="14" spans="1:9" ht="12.75">
      <c r="A14" s="124">
        <v>432</v>
      </c>
      <c r="B14" s="6" t="s">
        <v>287</v>
      </c>
      <c r="C14" s="6">
        <v>11043</v>
      </c>
      <c r="D14" s="6">
        <v>15539</v>
      </c>
      <c r="E14" s="6">
        <v>8241</v>
      </c>
      <c r="F14" s="6">
        <v>8241</v>
      </c>
      <c r="G14" s="116">
        <f>SUM(F14/E14)</f>
        <v>1</v>
      </c>
      <c r="H14" s="49">
        <v>11358</v>
      </c>
      <c r="I14" s="49">
        <v>13000</v>
      </c>
    </row>
    <row r="15" spans="1:9" ht="12.75">
      <c r="A15" s="124">
        <v>433</v>
      </c>
      <c r="B15" s="6" t="s">
        <v>171</v>
      </c>
      <c r="C15" s="6">
        <v>4793</v>
      </c>
      <c r="D15" s="6">
        <v>11027</v>
      </c>
      <c r="E15" s="6">
        <v>9869</v>
      </c>
      <c r="F15" s="6">
        <v>9073</v>
      </c>
      <c r="G15" s="116">
        <f aca="true" t="shared" si="0" ref="G15:G26">SUM(F15/E15)</f>
        <v>0.9193433985206201</v>
      </c>
      <c r="H15" s="49">
        <v>2908</v>
      </c>
      <c r="I15" s="49">
        <v>10000</v>
      </c>
    </row>
    <row r="16" spans="1:9" ht="12.75">
      <c r="A16" s="124">
        <v>434</v>
      </c>
      <c r="B16" s="6" t="s">
        <v>168</v>
      </c>
      <c r="C16" s="6">
        <v>0</v>
      </c>
      <c r="D16" s="6">
        <v>0</v>
      </c>
      <c r="E16" s="6">
        <v>0</v>
      </c>
      <c r="F16" s="6">
        <v>0</v>
      </c>
      <c r="G16" s="116">
        <v>0</v>
      </c>
      <c r="H16" s="49">
        <v>0</v>
      </c>
      <c r="I16" s="49">
        <v>0</v>
      </c>
    </row>
    <row r="17" spans="1:9" ht="12.75">
      <c r="A17" s="124">
        <v>435</v>
      </c>
      <c r="B17" s="6" t="s">
        <v>510</v>
      </c>
      <c r="C17" s="6">
        <v>0</v>
      </c>
      <c r="D17" s="6">
        <v>0</v>
      </c>
      <c r="E17" s="119">
        <v>0</v>
      </c>
      <c r="F17" s="6">
        <v>0</v>
      </c>
      <c r="G17" s="116" t="e">
        <f t="shared" si="0"/>
        <v>#DIV/0!</v>
      </c>
      <c r="H17" s="49">
        <v>0</v>
      </c>
      <c r="I17" s="49">
        <v>5000</v>
      </c>
    </row>
    <row r="18" spans="1:9" ht="12.75">
      <c r="A18" s="124">
        <v>436</v>
      </c>
      <c r="B18" s="6" t="s">
        <v>173</v>
      </c>
      <c r="C18" s="6">
        <v>0</v>
      </c>
      <c r="D18" s="6">
        <v>1925</v>
      </c>
      <c r="E18" s="119">
        <v>0</v>
      </c>
      <c r="F18" s="6">
        <v>0</v>
      </c>
      <c r="G18" s="116" t="e">
        <f t="shared" si="0"/>
        <v>#DIV/0!</v>
      </c>
      <c r="H18" s="49">
        <v>0</v>
      </c>
      <c r="I18" s="49">
        <v>2000</v>
      </c>
    </row>
    <row r="19" spans="1:9" ht="12.75">
      <c r="A19" s="124">
        <v>438</v>
      </c>
      <c r="B19" s="6" t="s">
        <v>288</v>
      </c>
      <c r="C19" s="6">
        <v>131671</v>
      </c>
      <c r="D19" s="6">
        <v>41134</v>
      </c>
      <c r="E19" s="119">
        <v>33672</v>
      </c>
      <c r="F19" s="6">
        <v>16290</v>
      </c>
      <c r="G19" s="116">
        <f t="shared" si="0"/>
        <v>0.4837847469707769</v>
      </c>
      <c r="H19" s="49">
        <v>26422</v>
      </c>
      <c r="I19" s="49">
        <v>30000</v>
      </c>
    </row>
    <row r="20" spans="1:9" ht="12.75">
      <c r="A20" s="124">
        <v>439</v>
      </c>
      <c r="B20" s="6" t="s">
        <v>289</v>
      </c>
      <c r="C20" s="6">
        <v>31079</v>
      </c>
      <c r="D20" s="6">
        <v>108916</v>
      </c>
      <c r="E20" s="119">
        <v>100856</v>
      </c>
      <c r="F20" s="6">
        <v>0</v>
      </c>
      <c r="G20" s="116">
        <f t="shared" si="0"/>
        <v>0</v>
      </c>
      <c r="H20" s="49">
        <v>103695</v>
      </c>
      <c r="I20" s="49">
        <v>100000</v>
      </c>
    </row>
    <row r="21" spans="2:8" ht="12.75">
      <c r="B21" s="6"/>
      <c r="C21" s="6"/>
      <c r="D21" s="6"/>
      <c r="E21" s="6"/>
      <c r="F21" s="6"/>
      <c r="G21" s="116"/>
      <c r="H21" s="49"/>
    </row>
    <row r="22" spans="1:9" ht="13.5" thickBot="1">
      <c r="A22" s="160"/>
      <c r="B22" s="135" t="s">
        <v>280</v>
      </c>
      <c r="C22" s="111">
        <f>SUM(C14:C21)</f>
        <v>178586</v>
      </c>
      <c r="D22" s="111">
        <f>SUM(D14:D21)</f>
        <v>178541</v>
      </c>
      <c r="E22" s="111">
        <f>SUM(E14:E21)</f>
        <v>152638</v>
      </c>
      <c r="F22" s="111">
        <f>SUM(F14:F21)</f>
        <v>33604</v>
      </c>
      <c r="G22" s="137">
        <f t="shared" si="0"/>
        <v>0.22015487624313737</v>
      </c>
      <c r="H22" s="133">
        <f>SUM(H14:H21)</f>
        <v>144383</v>
      </c>
      <c r="I22" s="133">
        <f>SUM(I14:I21)</f>
        <v>160000</v>
      </c>
    </row>
    <row r="23" spans="2:8" ht="12.75">
      <c r="B23" s="136"/>
      <c r="C23" s="108"/>
      <c r="D23" s="108"/>
      <c r="E23" s="108"/>
      <c r="F23" s="108"/>
      <c r="G23" s="152"/>
      <c r="H23" s="77"/>
    </row>
    <row r="24" spans="1:9" ht="13.5" thickBot="1">
      <c r="A24" s="160"/>
      <c r="B24" s="135" t="s">
        <v>541</v>
      </c>
      <c r="C24" s="111">
        <f>SUM(C10)</f>
        <v>114854</v>
      </c>
      <c r="D24" s="111">
        <f>SUM(D10)</f>
        <v>115995</v>
      </c>
      <c r="E24" s="111">
        <f>SUM(E11)</f>
        <v>261985</v>
      </c>
      <c r="F24" s="111">
        <f>SUM(F10+F5)</f>
        <v>121770</v>
      </c>
      <c r="G24" s="137">
        <f t="shared" si="0"/>
        <v>0.4647976029161975</v>
      </c>
      <c r="H24" s="133">
        <f>SUM(H11)</f>
        <v>228396</v>
      </c>
      <c r="I24" s="133">
        <f>SUM(I11)</f>
        <v>185050.6</v>
      </c>
    </row>
    <row r="25" spans="2:8" ht="12.75">
      <c r="B25" s="136"/>
      <c r="C25" s="108"/>
      <c r="D25" s="108"/>
      <c r="E25" s="108"/>
      <c r="F25" s="108"/>
      <c r="G25" s="152"/>
      <c r="H25" s="77"/>
    </row>
    <row r="26" spans="1:9" ht="13.5" thickBot="1">
      <c r="A26" s="160"/>
      <c r="B26" s="135" t="s">
        <v>290</v>
      </c>
      <c r="C26" s="111">
        <f>SUM(C10)-(C22)</f>
        <v>-63732</v>
      </c>
      <c r="D26" s="111">
        <f>SUM(D10)-(D22)</f>
        <v>-62546</v>
      </c>
      <c r="E26" s="111">
        <f>SUM(E11)-(E22)</f>
        <v>109347</v>
      </c>
      <c r="F26" s="111">
        <f>SUM(F10)-(F22)+F5</f>
        <v>88166</v>
      </c>
      <c r="G26" s="137">
        <f t="shared" si="0"/>
        <v>0.8062955545190997</v>
      </c>
      <c r="H26" s="111">
        <f>SUM(H10)-(H22)+H5</f>
        <v>84013</v>
      </c>
      <c r="I26" s="111">
        <f>SUM(I10)-(I22)+I5</f>
        <v>25050.600000000006</v>
      </c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92"/>
  <sheetViews>
    <sheetView tabSelected="1" zoomScalePageLayoutView="0" workbookViewId="0" topLeftCell="A1">
      <selection activeCell="F81" sqref="F81"/>
    </sheetView>
  </sheetViews>
  <sheetFormatPr defaultColWidth="9.140625" defaultRowHeight="12.75"/>
  <cols>
    <col min="1" max="1" width="23.7109375" style="0" bestFit="1" customWidth="1"/>
    <col min="2" max="2" width="14.140625" style="0" bestFit="1" customWidth="1"/>
    <col min="3" max="5" width="12.00390625" style="0" customWidth="1"/>
    <col min="6" max="7" width="12.00390625" style="0" bestFit="1" customWidth="1"/>
    <col min="8" max="9" width="10.7109375" style="0" bestFit="1" customWidth="1"/>
    <col min="10" max="10" width="10.7109375" style="0" customWidth="1"/>
    <col min="11" max="16" width="10.7109375" style="0" bestFit="1" customWidth="1"/>
  </cols>
  <sheetData>
    <row r="1" spans="1:16" ht="12.75">
      <c r="A1" s="233" t="s">
        <v>672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2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 thickBot="1">
      <c r="A5" s="1"/>
      <c r="B5" s="1"/>
      <c r="C5" s="232">
        <v>2013</v>
      </c>
      <c r="D5" s="232"/>
      <c r="E5" s="232">
        <v>2014</v>
      </c>
      <c r="F5" s="232"/>
      <c r="G5" s="232">
        <v>2015</v>
      </c>
      <c r="H5" s="232"/>
      <c r="I5" s="232">
        <v>2016</v>
      </c>
      <c r="J5" s="232"/>
      <c r="K5" s="232">
        <v>2017</v>
      </c>
      <c r="L5" s="232"/>
      <c r="M5" s="232">
        <v>2018</v>
      </c>
      <c r="N5" s="232"/>
      <c r="O5" s="232">
        <v>2019</v>
      </c>
      <c r="P5" s="232"/>
    </row>
    <row r="6" spans="1:16" ht="13.5" thickBot="1">
      <c r="A6" s="223" t="s">
        <v>586</v>
      </c>
      <c r="B6" s="222">
        <v>1317154.5</v>
      </c>
      <c r="C6" s="222">
        <v>1317154.5</v>
      </c>
      <c r="D6" s="219"/>
      <c r="E6" s="221">
        <f>SUM(D86)</f>
        <v>1177644.5</v>
      </c>
      <c r="F6" s="219"/>
      <c r="G6" s="220">
        <f>SUM(F86)</f>
        <v>1089865.5</v>
      </c>
      <c r="H6" s="219"/>
      <c r="I6" s="220">
        <f>SUM(H86)</f>
        <v>828995.5</v>
      </c>
      <c r="J6" s="219"/>
      <c r="K6" s="220">
        <f>SUM(J86)</f>
        <v>624495.5</v>
      </c>
      <c r="L6" s="219"/>
      <c r="M6" s="220">
        <f>SUM(L86)</f>
        <v>418995.5</v>
      </c>
      <c r="N6" s="219"/>
      <c r="O6" s="220">
        <f>SUM(N86)</f>
        <v>249995.5</v>
      </c>
      <c r="P6" s="219"/>
    </row>
    <row r="7" spans="1:16" ht="12.75">
      <c r="A7" s="1"/>
      <c r="B7" s="211"/>
      <c r="C7" s="200"/>
      <c r="D7" s="218"/>
      <c r="E7" s="200"/>
      <c r="F7" s="218"/>
      <c r="G7" s="1"/>
      <c r="H7" s="218"/>
      <c r="I7" s="1"/>
      <c r="J7" s="218"/>
      <c r="K7" s="1"/>
      <c r="L7" s="218"/>
      <c r="M7" s="1"/>
      <c r="N7" s="218"/>
      <c r="O7" s="1"/>
      <c r="P7" s="218"/>
    </row>
    <row r="8" spans="1:16" ht="15">
      <c r="A8" s="199" t="s">
        <v>5</v>
      </c>
      <c r="B8" s="1"/>
      <c r="C8" s="210" t="s">
        <v>0</v>
      </c>
      <c r="D8" s="209" t="s">
        <v>599</v>
      </c>
      <c r="E8" s="210" t="s">
        <v>0</v>
      </c>
      <c r="F8" s="209" t="s">
        <v>599</v>
      </c>
      <c r="G8" s="210" t="s">
        <v>0</v>
      </c>
      <c r="H8" s="209" t="s">
        <v>599</v>
      </c>
      <c r="I8" s="210" t="s">
        <v>0</v>
      </c>
      <c r="J8" s="209" t="s">
        <v>599</v>
      </c>
      <c r="K8" s="210" t="s">
        <v>0</v>
      </c>
      <c r="L8" s="209" t="s">
        <v>599</v>
      </c>
      <c r="M8" s="210" t="s">
        <v>0</v>
      </c>
      <c r="N8" s="209" t="s">
        <v>599</v>
      </c>
      <c r="O8" s="208" t="s">
        <v>0</v>
      </c>
      <c r="P8" s="207" t="s">
        <v>599</v>
      </c>
    </row>
    <row r="9" spans="1:16" ht="12.75">
      <c r="A9" s="1" t="s">
        <v>600</v>
      </c>
      <c r="B9" s="200">
        <v>2597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3">
        <v>0</v>
      </c>
      <c r="J9" s="3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7">
        <v>0</v>
      </c>
    </row>
    <row r="10" spans="1:16" ht="12.75">
      <c r="A10" s="1" t="s">
        <v>671</v>
      </c>
      <c r="B10" s="200">
        <v>38000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-38000</v>
      </c>
      <c r="I10" s="3">
        <v>0</v>
      </c>
      <c r="J10" s="3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7">
        <v>0</v>
      </c>
    </row>
    <row r="11" spans="1:16" ht="12.75">
      <c r="A11" s="1" t="s">
        <v>601</v>
      </c>
      <c r="B11" s="200">
        <v>21000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3">
        <v>0</v>
      </c>
      <c r="J11" s="3">
        <v>0</v>
      </c>
      <c r="K11" s="216">
        <v>0</v>
      </c>
      <c r="L11" s="216">
        <v>-7500</v>
      </c>
      <c r="M11" s="216">
        <v>0</v>
      </c>
      <c r="N11" s="216">
        <v>0</v>
      </c>
      <c r="O11" s="216">
        <v>0</v>
      </c>
      <c r="P11" s="217">
        <v>0</v>
      </c>
    </row>
    <row r="12" spans="1:16" ht="12.75">
      <c r="A12" s="199" t="s">
        <v>589</v>
      </c>
      <c r="B12" s="180">
        <f>SUM(B9:B11)</f>
        <v>61597</v>
      </c>
      <c r="C12" s="194">
        <v>0</v>
      </c>
      <c r="D12" s="194">
        <v>0</v>
      </c>
      <c r="E12" s="194">
        <v>0</v>
      </c>
      <c r="F12" s="194">
        <f>SUM(F10:F11)</f>
        <v>0</v>
      </c>
      <c r="G12" s="194">
        <v>0</v>
      </c>
      <c r="H12" s="194">
        <f>SUM(H10:H11)</f>
        <v>-38000</v>
      </c>
      <c r="I12" s="195">
        <f>SUM(I9:I11)</f>
        <v>0</v>
      </c>
      <c r="J12" s="3">
        <f aca="true" t="shared" si="0" ref="J12:O12">SUM(J10:J11)</f>
        <v>0</v>
      </c>
      <c r="K12" s="216">
        <f t="shared" si="0"/>
        <v>0</v>
      </c>
      <c r="L12" s="216">
        <f t="shared" si="0"/>
        <v>-7500</v>
      </c>
      <c r="M12" s="216">
        <f t="shared" si="0"/>
        <v>0</v>
      </c>
      <c r="N12" s="216">
        <f t="shared" si="0"/>
        <v>0</v>
      </c>
      <c r="O12" s="216">
        <f t="shared" si="0"/>
        <v>0</v>
      </c>
      <c r="P12" s="215">
        <f>SUM(P11)</f>
        <v>0</v>
      </c>
    </row>
    <row r="13" spans="1:16" ht="12.75">
      <c r="A13" s="202" t="s">
        <v>598</v>
      </c>
      <c r="B13" s="180"/>
      <c r="C13" s="195">
        <v>0</v>
      </c>
      <c r="D13" s="198"/>
      <c r="E13" s="195"/>
      <c r="F13" s="201"/>
      <c r="G13" s="195">
        <v>0</v>
      </c>
      <c r="H13" s="201"/>
      <c r="I13" s="195"/>
      <c r="J13" s="201"/>
      <c r="K13" s="195"/>
      <c r="L13" s="201"/>
      <c r="M13" s="195"/>
      <c r="N13" s="201"/>
      <c r="O13" s="195"/>
      <c r="P13" s="201"/>
    </row>
    <row r="14" spans="1:16" ht="12.75">
      <c r="A14" s="1"/>
      <c r="B14" s="200"/>
      <c r="C14" s="195"/>
      <c r="D14" s="198"/>
      <c r="E14" s="195"/>
      <c r="F14" s="194"/>
      <c r="G14" s="184"/>
      <c r="H14" s="194"/>
      <c r="I14" s="184"/>
      <c r="J14" s="194"/>
      <c r="K14" s="184"/>
      <c r="L14" s="194"/>
      <c r="M14" s="184"/>
      <c r="N14" s="194"/>
      <c r="O14" s="184"/>
      <c r="P14" s="183"/>
    </row>
    <row r="15" spans="1:16" ht="12.75">
      <c r="A15" s="199" t="s">
        <v>670</v>
      </c>
      <c r="B15" s="200"/>
      <c r="C15" s="195"/>
      <c r="D15" s="198"/>
      <c r="E15" s="195" t="s">
        <v>587</v>
      </c>
      <c r="F15" s="194"/>
      <c r="G15" s="184"/>
      <c r="H15" s="194"/>
      <c r="I15" s="184"/>
      <c r="J15" s="194"/>
      <c r="K15" s="184"/>
      <c r="L15" s="194"/>
      <c r="M15" s="184"/>
      <c r="N15" s="194"/>
      <c r="O15" s="184"/>
      <c r="P15" s="183"/>
    </row>
    <row r="16" spans="1:16" ht="12.75">
      <c r="A16" s="1" t="s">
        <v>688</v>
      </c>
      <c r="B16" s="200">
        <v>32217</v>
      </c>
      <c r="C16" s="194">
        <v>0</v>
      </c>
      <c r="D16" s="198">
        <v>0</v>
      </c>
      <c r="E16" s="194">
        <v>0</v>
      </c>
      <c r="F16" s="194">
        <v>-7759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</row>
    <row r="17" spans="1:16" ht="12.75">
      <c r="A17" s="199" t="s">
        <v>589</v>
      </c>
      <c r="B17" s="200">
        <f>SUM(B16)</f>
        <v>32217</v>
      </c>
      <c r="C17" s="194">
        <v>0</v>
      </c>
      <c r="D17" s="198">
        <f>SUM(D16)</f>
        <v>0</v>
      </c>
      <c r="E17" s="194">
        <v>0</v>
      </c>
      <c r="F17" s="194">
        <f>SUM(F16)</f>
        <v>-7759</v>
      </c>
      <c r="G17" s="194">
        <v>0</v>
      </c>
      <c r="H17" s="194">
        <f>SUM(H16)</f>
        <v>0</v>
      </c>
      <c r="I17" s="194">
        <v>0</v>
      </c>
      <c r="J17" s="194">
        <f aca="true" t="shared" si="1" ref="J17:P17">SUM(J16)</f>
        <v>0</v>
      </c>
      <c r="K17" s="194">
        <f t="shared" si="1"/>
        <v>0</v>
      </c>
      <c r="L17" s="194">
        <f t="shared" si="1"/>
        <v>0</v>
      </c>
      <c r="M17" s="194">
        <f t="shared" si="1"/>
        <v>0</v>
      </c>
      <c r="N17" s="194">
        <f t="shared" si="1"/>
        <v>0</v>
      </c>
      <c r="O17" s="194">
        <f t="shared" si="1"/>
        <v>0</v>
      </c>
      <c r="P17" s="214">
        <f t="shared" si="1"/>
        <v>0</v>
      </c>
    </row>
    <row r="18" spans="1:16" ht="12.75">
      <c r="A18" s="202" t="s">
        <v>598</v>
      </c>
      <c r="B18" s="200"/>
      <c r="C18" s="195">
        <v>0</v>
      </c>
      <c r="D18" s="198"/>
      <c r="E18" s="195"/>
      <c r="F18" s="201"/>
      <c r="G18" s="195">
        <v>0</v>
      </c>
      <c r="H18" s="201"/>
      <c r="I18" s="195"/>
      <c r="J18" s="201"/>
      <c r="K18" s="195"/>
      <c r="L18" s="201"/>
      <c r="M18" s="195"/>
      <c r="N18" s="201"/>
      <c r="O18" s="195"/>
      <c r="P18" s="201"/>
    </row>
    <row r="19" spans="1:16" ht="12.75">
      <c r="A19" s="1"/>
      <c r="B19" s="200"/>
      <c r="C19" s="195"/>
      <c r="D19" s="198"/>
      <c r="E19" s="195"/>
      <c r="F19" s="194"/>
      <c r="G19" s="184"/>
      <c r="H19" s="194"/>
      <c r="I19" s="184"/>
      <c r="J19" s="194"/>
      <c r="K19" s="184"/>
      <c r="L19" s="194"/>
      <c r="M19" s="184"/>
      <c r="N19" s="194"/>
      <c r="O19" s="184"/>
      <c r="P19" s="183"/>
    </row>
    <row r="20" spans="1:16" ht="12.75">
      <c r="A20" s="199" t="s">
        <v>1</v>
      </c>
      <c r="B20" s="200"/>
      <c r="C20" s="195"/>
      <c r="D20" s="198"/>
      <c r="E20" s="195"/>
      <c r="F20" s="194"/>
      <c r="G20" s="184"/>
      <c r="H20" s="194"/>
      <c r="I20" s="184"/>
      <c r="J20" s="194"/>
      <c r="K20" s="184"/>
      <c r="L20" s="194"/>
      <c r="M20" s="184"/>
      <c r="N20" s="194"/>
      <c r="O20" s="184"/>
      <c r="P20" s="183"/>
    </row>
    <row r="21" spans="1:16" ht="12.75">
      <c r="A21" s="1" t="s">
        <v>102</v>
      </c>
      <c r="B21" s="200">
        <v>500</v>
      </c>
      <c r="C21" s="194">
        <v>0</v>
      </c>
      <c r="D21" s="194">
        <v>0</v>
      </c>
      <c r="E21" s="194">
        <v>0</v>
      </c>
      <c r="F21" s="194">
        <v>0</v>
      </c>
      <c r="G21" s="205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</row>
    <row r="22" spans="1:16" ht="12.75">
      <c r="A22" s="1" t="s">
        <v>203</v>
      </c>
      <c r="B22" s="200">
        <v>4000</v>
      </c>
      <c r="C22" s="194">
        <v>0</v>
      </c>
      <c r="D22" s="194">
        <v>-1100</v>
      </c>
      <c r="E22" s="194">
        <v>0</v>
      </c>
      <c r="F22" s="194">
        <v>0</v>
      </c>
      <c r="G22" s="205">
        <v>0</v>
      </c>
      <c r="H22" s="194">
        <v>0</v>
      </c>
      <c r="I22" s="194">
        <v>0</v>
      </c>
      <c r="J22" s="194">
        <v>-7500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</row>
    <row r="23" spans="1:16" ht="12.75">
      <c r="A23" s="1" t="s">
        <v>669</v>
      </c>
      <c r="B23" s="200">
        <v>30000</v>
      </c>
      <c r="C23" s="194">
        <v>0</v>
      </c>
      <c r="D23" s="194">
        <v>0</v>
      </c>
      <c r="E23" s="194">
        <v>0</v>
      </c>
      <c r="F23" s="194">
        <v>0</v>
      </c>
      <c r="G23" s="205">
        <v>0</v>
      </c>
      <c r="H23" s="194">
        <v>-70000</v>
      </c>
      <c r="I23" s="194">
        <v>0</v>
      </c>
      <c r="J23" s="194">
        <v>-70000</v>
      </c>
      <c r="K23" s="194">
        <v>0</v>
      </c>
      <c r="L23" s="194">
        <v>0</v>
      </c>
      <c r="M23" s="194">
        <v>0</v>
      </c>
      <c r="N23" s="194">
        <v>-36000</v>
      </c>
      <c r="O23" s="194">
        <v>0</v>
      </c>
      <c r="P23" s="194">
        <v>0</v>
      </c>
    </row>
    <row r="24" spans="1:16" ht="12.75">
      <c r="A24" s="199" t="s">
        <v>589</v>
      </c>
      <c r="B24" s="200">
        <f>SUM(B21:B23)</f>
        <v>34500</v>
      </c>
      <c r="C24" s="194">
        <v>0</v>
      </c>
      <c r="D24" s="194">
        <f>SUM(D21:D23)</f>
        <v>-1100</v>
      </c>
      <c r="E24" s="194">
        <v>0</v>
      </c>
      <c r="F24" s="194">
        <f>SUM(F21:F23)</f>
        <v>0</v>
      </c>
      <c r="G24" s="205">
        <v>0</v>
      </c>
      <c r="H24" s="194">
        <f>SUM(H21:H23)</f>
        <v>-70000</v>
      </c>
      <c r="I24" s="194">
        <v>0</v>
      </c>
      <c r="J24" s="194">
        <f>SUM(J21:J23)</f>
        <v>-77500</v>
      </c>
      <c r="K24" s="194">
        <f>SUM(K21:K23)</f>
        <v>0</v>
      </c>
      <c r="L24" s="194">
        <f>SUM(L22:L23)</f>
        <v>0</v>
      </c>
      <c r="M24" s="194">
        <f>SUM(M21:M23)</f>
        <v>0</v>
      </c>
      <c r="N24" s="194">
        <f>SUM(N21:N23)</f>
        <v>-36000</v>
      </c>
      <c r="O24" s="194">
        <f>SUM(O21:O23)</f>
        <v>0</v>
      </c>
      <c r="P24" s="214">
        <f>SUM(P22:P23)</f>
        <v>0</v>
      </c>
    </row>
    <row r="25" spans="1:16" ht="12.75">
      <c r="A25" s="202" t="s">
        <v>598</v>
      </c>
      <c r="B25" s="200"/>
      <c r="C25" s="195">
        <v>0</v>
      </c>
      <c r="D25" s="198"/>
      <c r="E25" s="195"/>
      <c r="F25" s="194"/>
      <c r="G25" s="195">
        <v>0</v>
      </c>
      <c r="H25" s="194"/>
      <c r="I25" s="184"/>
      <c r="J25" s="194"/>
      <c r="K25" s="184"/>
      <c r="L25" s="194"/>
      <c r="M25" s="184"/>
      <c r="N25" s="194"/>
      <c r="O25" s="184"/>
      <c r="P25" s="183"/>
    </row>
    <row r="26" spans="1:16" ht="12.75">
      <c r="A26" s="1"/>
      <c r="B26" s="200"/>
      <c r="C26" s="195"/>
      <c r="D26" s="198"/>
      <c r="E26" s="195"/>
      <c r="F26" s="194"/>
      <c r="G26" s="184"/>
      <c r="H26" s="194"/>
      <c r="I26" s="184"/>
      <c r="J26" s="194"/>
      <c r="K26" s="184"/>
      <c r="L26" s="194"/>
      <c r="M26" s="184"/>
      <c r="N26" s="194"/>
      <c r="O26" s="184"/>
      <c r="P26" s="183"/>
    </row>
    <row r="27" spans="1:16" ht="12.75">
      <c r="A27" s="199" t="s">
        <v>4</v>
      </c>
      <c r="B27" s="200"/>
      <c r="C27" s="195"/>
      <c r="D27" s="198"/>
      <c r="E27" s="195"/>
      <c r="F27" s="194"/>
      <c r="G27" s="184"/>
      <c r="H27" s="194"/>
      <c r="I27" s="184"/>
      <c r="J27" s="194"/>
      <c r="K27" s="184"/>
      <c r="L27" s="194"/>
      <c r="M27" s="184"/>
      <c r="N27" s="194"/>
      <c r="O27" s="184"/>
      <c r="P27" s="183"/>
    </row>
    <row r="28" spans="1:16" ht="12.75">
      <c r="A28" s="1" t="s">
        <v>617</v>
      </c>
      <c r="B28" s="200">
        <v>5000</v>
      </c>
      <c r="C28" s="194">
        <v>0</v>
      </c>
      <c r="D28" s="194">
        <v>0</v>
      </c>
      <c r="E28" s="194">
        <v>0</v>
      </c>
      <c r="F28" s="194">
        <v>0</v>
      </c>
      <c r="G28" s="213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205">
        <v>0</v>
      </c>
      <c r="P28" s="205">
        <v>0</v>
      </c>
    </row>
    <row r="29" spans="1:16" ht="12.75">
      <c r="A29" s="1" t="s">
        <v>668</v>
      </c>
      <c r="B29" s="200">
        <v>14500</v>
      </c>
      <c r="C29" s="194">
        <v>0</v>
      </c>
      <c r="D29" s="194">
        <v>0</v>
      </c>
      <c r="E29" s="194">
        <v>0</v>
      </c>
      <c r="F29" s="194">
        <v>0</v>
      </c>
      <c r="G29" s="213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205">
        <v>0</v>
      </c>
      <c r="P29" s="205">
        <v>0</v>
      </c>
    </row>
    <row r="30" spans="1:16" ht="12.75">
      <c r="A30" s="1" t="s">
        <v>618</v>
      </c>
      <c r="B30" s="200">
        <v>10000</v>
      </c>
      <c r="C30" s="194">
        <v>0</v>
      </c>
      <c r="D30" s="194">
        <v>0</v>
      </c>
      <c r="E30" s="194">
        <v>0</v>
      </c>
      <c r="F30" s="194">
        <v>0</v>
      </c>
      <c r="G30" s="213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-50000</v>
      </c>
      <c r="M30" s="194">
        <v>0</v>
      </c>
      <c r="N30" s="194">
        <v>0</v>
      </c>
      <c r="O30" s="205">
        <v>0</v>
      </c>
      <c r="P30" s="205">
        <v>0</v>
      </c>
    </row>
    <row r="31" spans="1:16" ht="12.75">
      <c r="A31" s="199" t="s">
        <v>589</v>
      </c>
      <c r="B31" s="200">
        <f>SUM(B28:B30)</f>
        <v>29500</v>
      </c>
      <c r="C31" s="194">
        <v>0</v>
      </c>
      <c r="D31" s="194">
        <v>0</v>
      </c>
      <c r="E31" s="194">
        <v>0</v>
      </c>
      <c r="F31" s="194">
        <f>SUM(F28:F30)</f>
        <v>0</v>
      </c>
      <c r="G31" s="213">
        <v>0</v>
      </c>
      <c r="H31" s="194">
        <f>SUM(H28:H30)</f>
        <v>0</v>
      </c>
      <c r="I31" s="194">
        <v>0</v>
      </c>
      <c r="J31" s="194">
        <f>SUM(J28:J30)</f>
        <v>0</v>
      </c>
      <c r="K31" s="194">
        <v>0</v>
      </c>
      <c r="L31" s="194">
        <f>SUM(L28:L30)</f>
        <v>-50000</v>
      </c>
      <c r="M31" s="194">
        <v>0</v>
      </c>
      <c r="N31" s="194">
        <v>0</v>
      </c>
      <c r="O31" s="205">
        <v>0</v>
      </c>
      <c r="P31" s="205">
        <v>0</v>
      </c>
    </row>
    <row r="32" spans="1:16" ht="12.75">
      <c r="A32" s="202" t="s">
        <v>598</v>
      </c>
      <c r="B32" s="200"/>
      <c r="C32" s="197">
        <v>10000</v>
      </c>
      <c r="D32" s="198"/>
      <c r="E32" s="197">
        <v>10000</v>
      </c>
      <c r="F32" s="201"/>
      <c r="G32" s="197">
        <v>10000</v>
      </c>
      <c r="H32" s="196"/>
      <c r="I32" s="197">
        <v>10000</v>
      </c>
      <c r="J32" s="196"/>
      <c r="K32" s="197">
        <v>10000</v>
      </c>
      <c r="L32" s="196"/>
      <c r="M32" s="197">
        <v>10000</v>
      </c>
      <c r="N32" s="212">
        <f>SUM(N30:N31)</f>
        <v>0</v>
      </c>
      <c r="O32" s="197">
        <v>10000</v>
      </c>
      <c r="P32" s="201">
        <f>SUM(P30:P31)</f>
        <v>0</v>
      </c>
    </row>
    <row r="33" spans="1:16" ht="12.75">
      <c r="A33" s="1"/>
      <c r="B33" s="200"/>
      <c r="C33" s="195"/>
      <c r="D33" s="198"/>
      <c r="E33" s="195"/>
      <c r="F33" s="194"/>
      <c r="G33" s="184"/>
      <c r="H33" s="194"/>
      <c r="I33" s="184"/>
      <c r="J33" s="194"/>
      <c r="K33" s="184"/>
      <c r="L33" s="194"/>
      <c r="M33" s="184"/>
      <c r="N33" s="194"/>
      <c r="O33" s="184"/>
      <c r="P33" s="183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thickBot="1">
      <c r="A35" s="1"/>
      <c r="B35" s="1"/>
      <c r="C35" s="232">
        <v>2013</v>
      </c>
      <c r="D35" s="232"/>
      <c r="E35" s="232">
        <v>2014</v>
      </c>
      <c r="F35" s="232"/>
      <c r="G35" s="232">
        <v>2015</v>
      </c>
      <c r="H35" s="232"/>
      <c r="I35" s="232">
        <v>2016</v>
      </c>
      <c r="J35" s="232"/>
      <c r="K35" s="232">
        <v>2017</v>
      </c>
      <c r="L35" s="232"/>
      <c r="M35" s="232">
        <v>2018</v>
      </c>
      <c r="N35" s="232"/>
      <c r="O35" s="232">
        <v>2019</v>
      </c>
      <c r="P35" s="232"/>
    </row>
    <row r="36" spans="1:16" ht="15">
      <c r="A36" s="1"/>
      <c r="B36" s="211"/>
      <c r="C36" s="210" t="s">
        <v>0</v>
      </c>
      <c r="D36" s="209" t="s">
        <v>599</v>
      </c>
      <c r="E36" s="210" t="s">
        <v>0</v>
      </c>
      <c r="F36" s="209" t="s">
        <v>599</v>
      </c>
      <c r="G36" s="210" t="s">
        <v>0</v>
      </c>
      <c r="H36" s="209" t="s">
        <v>599</v>
      </c>
      <c r="I36" s="210" t="s">
        <v>0</v>
      </c>
      <c r="J36" s="209" t="s">
        <v>599</v>
      </c>
      <c r="K36" s="210" t="s">
        <v>0</v>
      </c>
      <c r="L36" s="209" t="s">
        <v>599</v>
      </c>
      <c r="M36" s="210" t="s">
        <v>0</v>
      </c>
      <c r="N36" s="209" t="s">
        <v>599</v>
      </c>
      <c r="O36" s="208" t="s">
        <v>0</v>
      </c>
      <c r="P36" s="207" t="s">
        <v>599</v>
      </c>
    </row>
    <row r="37" spans="1:16" ht="12.75">
      <c r="A37" s="199" t="s">
        <v>619</v>
      </c>
      <c r="B37" s="200"/>
      <c r="C37" s="195"/>
      <c r="D37" s="198"/>
      <c r="E37" s="195"/>
      <c r="F37" s="194"/>
      <c r="G37" s="184"/>
      <c r="H37" s="194"/>
      <c r="I37" s="184"/>
      <c r="J37" s="194"/>
      <c r="K37" s="184"/>
      <c r="L37" s="194"/>
      <c r="M37" s="184"/>
      <c r="N37" s="194"/>
      <c r="O37" s="184"/>
      <c r="P37" s="183"/>
    </row>
    <row r="38" spans="1:16" ht="12.75">
      <c r="A38" s="1" t="s">
        <v>610</v>
      </c>
      <c r="B38" s="200">
        <v>40000</v>
      </c>
      <c r="C38" s="194">
        <v>0</v>
      </c>
      <c r="D38" s="198">
        <v>0</v>
      </c>
      <c r="E38" s="194">
        <v>0</v>
      </c>
      <c r="F38" s="194">
        <v>0</v>
      </c>
      <c r="G38" s="205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-79000</v>
      </c>
      <c r="O38" s="194">
        <v>0</v>
      </c>
      <c r="P38" s="194">
        <v>0</v>
      </c>
    </row>
    <row r="39" spans="1:16" ht="12.75">
      <c r="A39" s="1" t="s">
        <v>667</v>
      </c>
      <c r="B39" s="200">
        <v>20000</v>
      </c>
      <c r="C39" s="194">
        <v>0</v>
      </c>
      <c r="D39" s="198">
        <v>-17785</v>
      </c>
      <c r="E39" s="194">
        <v>0</v>
      </c>
      <c r="F39" s="194">
        <v>-2215</v>
      </c>
      <c r="G39" s="205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</row>
    <row r="40" spans="1:16" ht="12.75">
      <c r="A40" s="1" t="s">
        <v>611</v>
      </c>
      <c r="B40" s="200">
        <v>14000</v>
      </c>
      <c r="C40" s="194">
        <v>0</v>
      </c>
      <c r="D40" s="198">
        <v>0</v>
      </c>
      <c r="E40" s="194">
        <v>0</v>
      </c>
      <c r="F40" s="194">
        <v>0</v>
      </c>
      <c r="G40" s="205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</row>
    <row r="41" spans="1:16" ht="12.75">
      <c r="A41" s="1" t="s">
        <v>612</v>
      </c>
      <c r="B41" s="200">
        <v>62421</v>
      </c>
      <c r="C41" s="194">
        <v>0</v>
      </c>
      <c r="D41" s="198">
        <v>0</v>
      </c>
      <c r="E41" s="194">
        <v>0</v>
      </c>
      <c r="F41" s="194">
        <v>0</v>
      </c>
      <c r="G41" s="205">
        <v>0</v>
      </c>
      <c r="H41" s="194">
        <v>0</v>
      </c>
      <c r="I41" s="194">
        <v>0</v>
      </c>
      <c r="J41" s="194">
        <v>-137000</v>
      </c>
      <c r="K41" s="194">
        <v>0</v>
      </c>
      <c r="L41" s="194">
        <v>0</v>
      </c>
      <c r="M41" s="194">
        <v>0</v>
      </c>
      <c r="N41" s="194">
        <v>-64000</v>
      </c>
      <c r="O41" s="194">
        <v>0</v>
      </c>
      <c r="P41" s="194">
        <v>0</v>
      </c>
    </row>
    <row r="42" spans="1:16" ht="12.75">
      <c r="A42" s="1" t="s">
        <v>613</v>
      </c>
      <c r="B42" s="200">
        <v>1620</v>
      </c>
      <c r="C42" s="194">
        <v>0</v>
      </c>
      <c r="D42" s="198">
        <v>0</v>
      </c>
      <c r="E42" s="194">
        <v>0</v>
      </c>
      <c r="F42" s="194">
        <v>0</v>
      </c>
      <c r="G42" s="205">
        <v>0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</row>
    <row r="43" spans="1:16" ht="12.75">
      <c r="A43" s="1" t="s">
        <v>614</v>
      </c>
      <c r="B43" s="200">
        <v>40000</v>
      </c>
      <c r="C43" s="194">
        <v>0</v>
      </c>
      <c r="D43" s="198">
        <v>0</v>
      </c>
      <c r="E43" s="194">
        <v>0</v>
      </c>
      <c r="F43" s="194">
        <v>0</v>
      </c>
      <c r="G43" s="205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-128000</v>
      </c>
      <c r="M43" s="194">
        <v>0</v>
      </c>
      <c r="N43" s="194">
        <v>0</v>
      </c>
      <c r="O43" s="194">
        <v>0</v>
      </c>
      <c r="P43" s="194">
        <v>0</v>
      </c>
    </row>
    <row r="44" spans="1:16" ht="12.75">
      <c r="A44" s="1" t="s">
        <v>666</v>
      </c>
      <c r="B44" s="200">
        <v>30000</v>
      </c>
      <c r="C44" s="194">
        <v>0</v>
      </c>
      <c r="D44" s="198">
        <v>0</v>
      </c>
      <c r="E44" s="194">
        <v>0</v>
      </c>
      <c r="F44" s="194">
        <v>0</v>
      </c>
      <c r="G44" s="205">
        <v>0</v>
      </c>
      <c r="H44" s="194">
        <v>-30000</v>
      </c>
      <c r="I44" s="194">
        <v>0</v>
      </c>
      <c r="J44" s="194">
        <v>0</v>
      </c>
      <c r="K44" s="194">
        <v>0</v>
      </c>
      <c r="L44" s="194">
        <v>-30000</v>
      </c>
      <c r="M44" s="194">
        <v>0</v>
      </c>
      <c r="N44" s="194">
        <v>0</v>
      </c>
      <c r="O44" s="194">
        <v>0</v>
      </c>
      <c r="P44" s="194">
        <v>0</v>
      </c>
    </row>
    <row r="45" spans="1:16" ht="12.75">
      <c r="A45" s="1" t="s">
        <v>138</v>
      </c>
      <c r="B45" s="200">
        <v>8351</v>
      </c>
      <c r="C45" s="194">
        <v>0</v>
      </c>
      <c r="D45" s="198">
        <v>0</v>
      </c>
      <c r="E45" s="194">
        <v>0</v>
      </c>
      <c r="F45" s="194">
        <v>0</v>
      </c>
      <c r="G45" s="205">
        <v>0</v>
      </c>
      <c r="H45" s="194">
        <v>-8531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</row>
    <row r="46" spans="1:16" ht="12.75">
      <c r="A46" s="1" t="s">
        <v>615</v>
      </c>
      <c r="B46" s="200">
        <v>65000</v>
      </c>
      <c r="C46" s="194">
        <v>0</v>
      </c>
      <c r="D46" s="198">
        <v>-46703</v>
      </c>
      <c r="E46" s="194">
        <v>0</v>
      </c>
      <c r="F46" s="194">
        <v>0</v>
      </c>
      <c r="G46" s="205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0</v>
      </c>
      <c r="P46" s="194">
        <v>0</v>
      </c>
    </row>
    <row r="47" spans="1:16" ht="12.75">
      <c r="A47" s="1" t="s">
        <v>616</v>
      </c>
      <c r="B47" s="200">
        <v>54264</v>
      </c>
      <c r="C47" s="194">
        <v>0</v>
      </c>
      <c r="D47" s="198">
        <v>0</v>
      </c>
      <c r="E47" s="194">
        <v>0</v>
      </c>
      <c r="F47" s="194">
        <v>0</v>
      </c>
      <c r="G47" s="205">
        <v>0</v>
      </c>
      <c r="H47" s="194">
        <v>0</v>
      </c>
      <c r="I47" s="194">
        <v>-186000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</row>
    <row r="48" spans="1:16" ht="12.75">
      <c r="A48" s="1" t="s">
        <v>697</v>
      </c>
      <c r="B48" s="200">
        <v>9661</v>
      </c>
      <c r="C48" s="194"/>
      <c r="D48" s="198">
        <v>0</v>
      </c>
      <c r="E48" s="194"/>
      <c r="F48" s="194">
        <v>-9661</v>
      </c>
      <c r="G48" s="205"/>
      <c r="H48" s="194"/>
      <c r="I48" s="194"/>
      <c r="J48" s="194"/>
      <c r="K48" s="3"/>
      <c r="L48" s="194"/>
      <c r="M48" s="3"/>
      <c r="N48" s="194"/>
      <c r="O48" s="194"/>
      <c r="P48" s="194"/>
    </row>
    <row r="49" spans="1:16" ht="12.75">
      <c r="A49" s="199" t="s">
        <v>589</v>
      </c>
      <c r="B49" s="200">
        <f>SUM(B38:B48)</f>
        <v>345317</v>
      </c>
      <c r="C49" s="194">
        <v>0</v>
      </c>
      <c r="D49" s="198">
        <f>SUM(D38:D48)</f>
        <v>-64488</v>
      </c>
      <c r="E49" s="194">
        <v>0</v>
      </c>
      <c r="F49" s="194">
        <f>SUM(F38:F48)</f>
        <v>-11876</v>
      </c>
      <c r="G49" s="205">
        <v>0</v>
      </c>
      <c r="H49" s="194">
        <f>SUM(H38:H47)</f>
        <v>-38531</v>
      </c>
      <c r="I49" s="194">
        <v>0</v>
      </c>
      <c r="J49" s="194">
        <f>SUM(J38:J47)</f>
        <v>-137000</v>
      </c>
      <c r="K49" s="184"/>
      <c r="L49" s="194">
        <f>SUM(L38:L47)</f>
        <v>-158000</v>
      </c>
      <c r="M49" s="184"/>
      <c r="N49" s="194">
        <f>SUM(N38:N47)</f>
        <v>-143000</v>
      </c>
      <c r="O49" s="194">
        <v>0</v>
      </c>
      <c r="P49" s="194">
        <v>0</v>
      </c>
    </row>
    <row r="50" spans="1:16" ht="12.75">
      <c r="A50" s="202" t="s">
        <v>598</v>
      </c>
      <c r="B50" s="200"/>
      <c r="C50" s="195">
        <v>0</v>
      </c>
      <c r="D50" s="198"/>
      <c r="E50" s="195"/>
      <c r="F50" s="201"/>
      <c r="G50" s="195">
        <v>0</v>
      </c>
      <c r="H50" s="201"/>
      <c r="I50" s="195">
        <v>0</v>
      </c>
      <c r="J50" s="201"/>
      <c r="K50" s="195">
        <v>0</v>
      </c>
      <c r="L50" s="201"/>
      <c r="M50" s="195">
        <v>0</v>
      </c>
      <c r="N50" s="206">
        <v>0</v>
      </c>
      <c r="O50" s="195">
        <v>0</v>
      </c>
      <c r="P50" s="201">
        <f>SUM(P38:P49)</f>
        <v>0</v>
      </c>
    </row>
    <row r="51" spans="1:16" ht="12.75">
      <c r="A51" s="1"/>
      <c r="B51" s="200"/>
      <c r="C51" s="195"/>
      <c r="D51" s="198"/>
      <c r="E51" s="195"/>
      <c r="F51" s="194"/>
      <c r="G51" s="184"/>
      <c r="H51" s="194"/>
      <c r="I51" s="184"/>
      <c r="J51" s="194"/>
      <c r="K51" s="184"/>
      <c r="L51" s="194"/>
      <c r="M51" s="184"/>
      <c r="N51" s="194"/>
      <c r="O51" s="184"/>
      <c r="P51" s="183"/>
    </row>
    <row r="52" spans="1:16" ht="12.75">
      <c r="A52" s="199" t="s">
        <v>665</v>
      </c>
      <c r="B52" s="200"/>
      <c r="C52" s="195"/>
      <c r="D52" s="198"/>
      <c r="E52" s="195"/>
      <c r="F52" s="194"/>
      <c r="G52" s="184"/>
      <c r="H52" s="194"/>
      <c r="I52" s="184"/>
      <c r="J52" s="194"/>
      <c r="K52" s="184"/>
      <c r="L52" s="194"/>
      <c r="M52" s="184"/>
      <c r="N52" s="194"/>
      <c r="O52" s="184"/>
      <c r="P52" s="183"/>
    </row>
    <row r="53" spans="1:16" ht="12.75">
      <c r="A53" s="1" t="s">
        <v>602</v>
      </c>
      <c r="B53" s="200">
        <v>20877</v>
      </c>
      <c r="C53" s="194">
        <v>0</v>
      </c>
      <c r="D53" s="198">
        <v>-20877</v>
      </c>
      <c r="E53" s="194">
        <v>0</v>
      </c>
      <c r="F53" s="194">
        <v>0</v>
      </c>
      <c r="G53" s="205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</row>
    <row r="54" spans="1:16" ht="12.75">
      <c r="A54" s="1" t="s">
        <v>603</v>
      </c>
      <c r="B54" s="200"/>
      <c r="C54" s="194">
        <v>0</v>
      </c>
      <c r="D54" s="198">
        <v>-3605</v>
      </c>
      <c r="E54" s="194">
        <v>0</v>
      </c>
      <c r="F54" s="194">
        <v>0</v>
      </c>
      <c r="G54" s="205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</row>
    <row r="55" spans="1:16" ht="12.75">
      <c r="A55" s="1" t="s">
        <v>604</v>
      </c>
      <c r="B55" s="200">
        <v>0</v>
      </c>
      <c r="C55" s="194">
        <v>0</v>
      </c>
      <c r="D55" s="198"/>
      <c r="E55" s="194">
        <v>0</v>
      </c>
      <c r="F55" s="194">
        <v>0</v>
      </c>
      <c r="G55" s="205">
        <v>0</v>
      </c>
      <c r="H55" s="194">
        <v>-13000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</row>
    <row r="56" spans="1:16" ht="12.75">
      <c r="A56" s="1" t="s">
        <v>664</v>
      </c>
      <c r="B56" s="200">
        <v>6000</v>
      </c>
      <c r="C56" s="194">
        <v>0</v>
      </c>
      <c r="D56" s="198">
        <v>-4346</v>
      </c>
      <c r="E56" s="194">
        <v>0</v>
      </c>
      <c r="F56" s="194">
        <v>0</v>
      </c>
      <c r="G56" s="205">
        <v>0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94">
        <v>0</v>
      </c>
    </row>
    <row r="57" spans="1:16" ht="12.75">
      <c r="A57" s="1" t="s">
        <v>605</v>
      </c>
      <c r="B57" s="200">
        <v>3500</v>
      </c>
      <c r="C57" s="194">
        <v>0</v>
      </c>
      <c r="D57" s="198">
        <v>0</v>
      </c>
      <c r="E57" s="194">
        <v>0</v>
      </c>
      <c r="F57" s="194">
        <v>0</v>
      </c>
      <c r="G57" s="205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</row>
    <row r="58" spans="1:16" ht="12.75">
      <c r="A58" s="1" t="s">
        <v>606</v>
      </c>
      <c r="B58" s="200">
        <v>16000</v>
      </c>
      <c r="C58" s="194">
        <v>0</v>
      </c>
      <c r="D58" s="198">
        <v>-16000</v>
      </c>
      <c r="E58" s="194">
        <v>0</v>
      </c>
      <c r="F58" s="194">
        <v>0</v>
      </c>
      <c r="G58" s="205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</row>
    <row r="59" spans="1:16" ht="12.75">
      <c r="A59" s="1" t="s">
        <v>607</v>
      </c>
      <c r="B59" s="200">
        <v>68571</v>
      </c>
      <c r="C59" s="194">
        <v>0</v>
      </c>
      <c r="D59" s="198">
        <v>-9196</v>
      </c>
      <c r="E59" s="194">
        <v>0</v>
      </c>
      <c r="F59" s="194">
        <v>-1250</v>
      </c>
      <c r="G59" s="205">
        <v>0</v>
      </c>
      <c r="H59" s="194">
        <v>-65000</v>
      </c>
      <c r="I59" s="194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0</v>
      </c>
      <c r="P59" s="194">
        <v>0</v>
      </c>
    </row>
    <row r="60" spans="1:16" ht="12.75">
      <c r="A60" s="1" t="s">
        <v>608</v>
      </c>
      <c r="B60" s="200">
        <v>5050</v>
      </c>
      <c r="C60" s="194">
        <v>0</v>
      </c>
      <c r="D60" s="198">
        <v>0</v>
      </c>
      <c r="E60" s="194">
        <v>0</v>
      </c>
      <c r="F60" s="194">
        <v>0</v>
      </c>
      <c r="G60" s="205">
        <v>0</v>
      </c>
      <c r="H60" s="194">
        <v>-24000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</row>
    <row r="61" spans="1:16" ht="12.75">
      <c r="A61" s="1" t="s">
        <v>663</v>
      </c>
      <c r="B61" s="200">
        <v>10339</v>
      </c>
      <c r="C61" s="194">
        <v>0</v>
      </c>
      <c r="D61" s="198">
        <v>0</v>
      </c>
      <c r="E61" s="194">
        <v>0</v>
      </c>
      <c r="F61" s="194">
        <v>0</v>
      </c>
      <c r="G61" s="205">
        <v>0</v>
      </c>
      <c r="H61" s="194">
        <v>-10339</v>
      </c>
      <c r="I61" s="194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</row>
    <row r="62" spans="1:16" ht="12.75">
      <c r="A62" s="1" t="s">
        <v>662</v>
      </c>
      <c r="B62" s="200">
        <v>20000</v>
      </c>
      <c r="C62" s="194">
        <v>0</v>
      </c>
      <c r="D62" s="198">
        <v>-5451</v>
      </c>
      <c r="E62" s="194">
        <v>0</v>
      </c>
      <c r="F62" s="194">
        <v>-3382</v>
      </c>
      <c r="G62" s="205">
        <v>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4">
        <v>0</v>
      </c>
    </row>
    <row r="63" spans="1:16" ht="12.75">
      <c r="A63" s="199" t="s">
        <v>589</v>
      </c>
      <c r="B63" s="200">
        <f>SUM(B53:B62)</f>
        <v>150337</v>
      </c>
      <c r="C63" s="194">
        <v>0</v>
      </c>
      <c r="D63" s="198">
        <f>SUM(D53:D62)</f>
        <v>-59475</v>
      </c>
      <c r="E63" s="194">
        <v>0</v>
      </c>
      <c r="F63" s="194">
        <f>SUM(F53:F62)</f>
        <v>-4632</v>
      </c>
      <c r="G63" s="205">
        <v>0</v>
      </c>
      <c r="H63" s="194">
        <f>SUM(H53:H62)</f>
        <v>-112339</v>
      </c>
      <c r="I63" s="195">
        <f>SUM(I53:I62)</f>
        <v>0</v>
      </c>
      <c r="J63" s="194">
        <f>SUM(J53:J62)</f>
        <v>0</v>
      </c>
      <c r="K63" s="194">
        <v>0</v>
      </c>
      <c r="L63" s="194">
        <f>SUM(L53:L62)</f>
        <v>0</v>
      </c>
      <c r="M63" s="194">
        <v>0</v>
      </c>
      <c r="N63" s="194">
        <f>SUM(N53:N62)</f>
        <v>0</v>
      </c>
      <c r="O63" s="194">
        <v>0</v>
      </c>
      <c r="P63" s="204">
        <f>SUM(P53:P62)</f>
        <v>0</v>
      </c>
    </row>
    <row r="64" spans="1:16" ht="12.75">
      <c r="A64" s="1"/>
      <c r="B64" s="200"/>
      <c r="C64" s="195"/>
      <c r="D64" s="198"/>
      <c r="E64" s="195"/>
      <c r="F64" s="194"/>
      <c r="G64" s="184"/>
      <c r="H64" s="194"/>
      <c r="I64" s="195"/>
      <c r="J64" s="194"/>
      <c r="K64" s="184"/>
      <c r="L64" s="194"/>
      <c r="M64" s="184"/>
      <c r="N64" s="194"/>
      <c r="O64" s="184"/>
      <c r="P64" s="183"/>
    </row>
    <row r="65" spans="1:16" ht="12.75">
      <c r="A65" s="202" t="s">
        <v>598</v>
      </c>
      <c r="B65" s="200"/>
      <c r="C65" s="195">
        <v>0</v>
      </c>
      <c r="D65" s="198"/>
      <c r="E65" s="195"/>
      <c r="F65" s="201"/>
      <c r="G65" s="195">
        <v>0</v>
      </c>
      <c r="H65" s="201"/>
      <c r="I65" s="195">
        <v>0</v>
      </c>
      <c r="J65" s="201"/>
      <c r="K65" s="195">
        <v>0</v>
      </c>
      <c r="L65" s="201"/>
      <c r="M65" s="195">
        <v>0</v>
      </c>
      <c r="N65" s="201"/>
      <c r="O65" s="195">
        <v>0</v>
      </c>
      <c r="P65" s="201"/>
    </row>
    <row r="66" spans="1:16" ht="12.75">
      <c r="A66" s="1"/>
      <c r="B66" s="200"/>
      <c r="C66" s="195"/>
      <c r="D66" s="198"/>
      <c r="E66" s="195"/>
      <c r="F66" s="194"/>
      <c r="G66" s="184"/>
      <c r="H66" s="194"/>
      <c r="I66" s="184"/>
      <c r="J66" s="194"/>
      <c r="K66" s="184"/>
      <c r="L66" s="194"/>
      <c r="M66" s="184"/>
      <c r="N66" s="194"/>
      <c r="O66" s="184"/>
      <c r="P66" s="183"/>
    </row>
    <row r="67" spans="1:16" ht="12.75">
      <c r="A67" s="199" t="s">
        <v>3</v>
      </c>
      <c r="B67" s="200"/>
      <c r="C67" s="195"/>
      <c r="D67" s="198"/>
      <c r="E67" s="195"/>
      <c r="F67" s="194"/>
      <c r="G67" s="184"/>
      <c r="H67" s="194"/>
      <c r="I67" s="184"/>
      <c r="J67" s="194"/>
      <c r="K67" s="184"/>
      <c r="L67" s="194"/>
      <c r="M67" s="184"/>
      <c r="N67" s="194"/>
      <c r="O67" s="184"/>
      <c r="P67" s="183"/>
    </row>
    <row r="68" spans="1:16" ht="12.75">
      <c r="A68" s="1" t="s">
        <v>661</v>
      </c>
      <c r="B68" s="200">
        <v>12000</v>
      </c>
      <c r="C68" s="194">
        <v>0</v>
      </c>
      <c r="D68" s="198"/>
      <c r="E68" s="194">
        <v>0</v>
      </c>
      <c r="F68" s="194">
        <v>0</v>
      </c>
      <c r="G68" s="205">
        <v>0</v>
      </c>
      <c r="H68" s="194">
        <v>-12000</v>
      </c>
      <c r="I68" s="194">
        <v>0</v>
      </c>
      <c r="J68" s="194">
        <v>0</v>
      </c>
      <c r="K68" s="194">
        <v>0</v>
      </c>
      <c r="L68" s="194">
        <v>0</v>
      </c>
      <c r="M68" s="194">
        <v>0</v>
      </c>
      <c r="N68" s="194">
        <v>0</v>
      </c>
      <c r="O68" s="194">
        <v>0</v>
      </c>
      <c r="P68" s="194">
        <v>0</v>
      </c>
    </row>
    <row r="69" spans="1:16" ht="12.75">
      <c r="A69" s="1" t="s">
        <v>660</v>
      </c>
      <c r="B69" s="200">
        <v>28000</v>
      </c>
      <c r="C69" s="194">
        <v>0</v>
      </c>
      <c r="D69" s="198">
        <v>-18457</v>
      </c>
      <c r="E69" s="194">
        <v>0</v>
      </c>
      <c r="F69" s="194">
        <v>0</v>
      </c>
      <c r="G69" s="205">
        <v>0</v>
      </c>
      <c r="H69" s="205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</row>
    <row r="70" spans="1:16" ht="12.75">
      <c r="A70" s="1" t="s">
        <v>609</v>
      </c>
      <c r="B70" s="200">
        <v>504</v>
      </c>
      <c r="C70" s="194">
        <v>0</v>
      </c>
      <c r="D70" s="198">
        <v>0</v>
      </c>
      <c r="E70" s="194">
        <v>0</v>
      </c>
      <c r="F70" s="194">
        <v>0</v>
      </c>
      <c r="G70" s="205">
        <v>0</v>
      </c>
      <c r="H70" s="205">
        <v>0</v>
      </c>
      <c r="I70" s="194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4">
        <v>0</v>
      </c>
    </row>
    <row r="71" spans="1:16" ht="12.75">
      <c r="A71" s="1" t="s">
        <v>659</v>
      </c>
      <c r="B71" s="200">
        <v>5302</v>
      </c>
      <c r="C71" s="194">
        <v>0</v>
      </c>
      <c r="D71" s="198">
        <v>0</v>
      </c>
      <c r="E71" s="194">
        <v>0</v>
      </c>
      <c r="F71" s="194">
        <v>0</v>
      </c>
      <c r="G71" s="205">
        <v>0</v>
      </c>
      <c r="H71" s="205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</row>
    <row r="72" spans="1:16" ht="12.75">
      <c r="A72" s="1" t="s">
        <v>658</v>
      </c>
      <c r="B72" s="200">
        <v>220000</v>
      </c>
      <c r="C72" s="194">
        <v>0</v>
      </c>
      <c r="D72" s="198">
        <v>-49382</v>
      </c>
      <c r="E72" s="194">
        <v>0</v>
      </c>
      <c r="F72" s="194">
        <v>-73512</v>
      </c>
      <c r="G72" s="205">
        <v>0</v>
      </c>
      <c r="H72" s="205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4">
        <v>0</v>
      </c>
    </row>
    <row r="73" spans="1:16" ht="12.75">
      <c r="A73" s="199" t="s">
        <v>589</v>
      </c>
      <c r="B73" s="200">
        <f>SUM(B68:B72)</f>
        <v>265806</v>
      </c>
      <c r="C73" s="194">
        <v>0</v>
      </c>
      <c r="D73" s="198">
        <f>SUM(D68:D72)</f>
        <v>-67839</v>
      </c>
      <c r="E73" s="194">
        <v>0</v>
      </c>
      <c r="F73" s="194">
        <f>SUM(F68:F72)</f>
        <v>-73512</v>
      </c>
      <c r="G73" s="205">
        <v>0</v>
      </c>
      <c r="H73" s="194">
        <f>SUM(H68:H72)</f>
        <v>-12000</v>
      </c>
      <c r="I73" s="194">
        <v>0</v>
      </c>
      <c r="J73" s="194">
        <f>SUM(J68:J72)</f>
        <v>0</v>
      </c>
      <c r="K73" s="194">
        <v>0</v>
      </c>
      <c r="L73" s="194">
        <f>SUM(L68:L72)</f>
        <v>0</v>
      </c>
      <c r="M73" s="194">
        <v>0</v>
      </c>
      <c r="N73" s="204">
        <v>0</v>
      </c>
      <c r="O73" s="194">
        <v>0</v>
      </c>
      <c r="P73" s="203">
        <v>0</v>
      </c>
    </row>
    <row r="74" spans="1:16" ht="12.75">
      <c r="A74" s="202" t="s">
        <v>598</v>
      </c>
      <c r="B74" s="200"/>
      <c r="C74" s="195">
        <v>0</v>
      </c>
      <c r="D74" s="198"/>
      <c r="E74" s="195">
        <v>0</v>
      </c>
      <c r="F74" s="201"/>
      <c r="G74" s="195">
        <v>0</v>
      </c>
      <c r="H74" s="201"/>
      <c r="I74" s="195">
        <v>0</v>
      </c>
      <c r="J74" s="201"/>
      <c r="K74" s="195">
        <v>0</v>
      </c>
      <c r="L74" s="201"/>
      <c r="M74" s="195">
        <v>0</v>
      </c>
      <c r="N74" s="201"/>
      <c r="O74" s="195">
        <v>0</v>
      </c>
      <c r="P74" s="201"/>
    </row>
    <row r="75" spans="1:16" ht="12.75">
      <c r="A75" s="1"/>
      <c r="B75" s="200"/>
      <c r="C75" s="195"/>
      <c r="D75" s="198"/>
      <c r="E75" s="195"/>
      <c r="F75" s="194"/>
      <c r="G75" s="184"/>
      <c r="H75" s="194"/>
      <c r="I75" s="184"/>
      <c r="J75" s="194"/>
      <c r="K75" s="184"/>
      <c r="L75" s="194"/>
      <c r="M75" s="184"/>
      <c r="N75" s="194"/>
      <c r="O75" s="184"/>
      <c r="P75" s="183"/>
    </row>
    <row r="76" spans="1:16" ht="12.75">
      <c r="A76" s="1" t="s">
        <v>657</v>
      </c>
      <c r="B76" s="1"/>
      <c r="C76" s="195"/>
      <c r="D76" s="198">
        <f>SUM(D73)+D63+D49+D31+D24+D17+D12</f>
        <v>-192902</v>
      </c>
      <c r="E76" s="195"/>
      <c r="F76" s="198">
        <f>SUM(F73)+F63+F49+F31+F24+F17+F12</f>
        <v>-97779</v>
      </c>
      <c r="G76" s="184"/>
      <c r="H76" s="198">
        <f>SUM(H73)+H63+H49+H31+H24+H17+H12</f>
        <v>-270870</v>
      </c>
      <c r="I76" s="184"/>
      <c r="J76" s="198">
        <f>SUM(J73)+J63+J49+J31+J24+J17+J12</f>
        <v>-214500</v>
      </c>
      <c r="K76" s="184"/>
      <c r="L76" s="198">
        <f>SUM(L73)+L63+L49+L31+L24+L17+L12</f>
        <v>-215500</v>
      </c>
      <c r="M76" s="184"/>
      <c r="N76" s="198">
        <f>SUM(N73)+N65+N49+N31+N24+N17+N12</f>
        <v>-179000</v>
      </c>
      <c r="O76" s="184"/>
      <c r="P76" s="198">
        <f>SUM(P73)+P65+P49+P31+P24+P17+P12</f>
        <v>0</v>
      </c>
    </row>
    <row r="77" spans="1:16" ht="12.75">
      <c r="A77" s="1"/>
      <c r="B77" s="1"/>
      <c r="C77" s="195"/>
      <c r="D77" s="198"/>
      <c r="E77" s="195"/>
      <c r="F77" s="198"/>
      <c r="G77" s="184"/>
      <c r="H77" s="194"/>
      <c r="I77" s="184"/>
      <c r="J77" s="183"/>
      <c r="K77" s="184"/>
      <c r="L77" s="183"/>
      <c r="M77" s="184"/>
      <c r="N77" s="183"/>
      <c r="O77" s="184"/>
      <c r="P77" s="183"/>
    </row>
    <row r="78" spans="1:16" ht="12.75">
      <c r="A78" s="199" t="s">
        <v>0</v>
      </c>
      <c r="B78" s="1"/>
      <c r="C78" s="195"/>
      <c r="D78" s="198"/>
      <c r="E78" s="195"/>
      <c r="F78" s="198"/>
      <c r="G78" s="184"/>
      <c r="H78" s="194"/>
      <c r="I78" s="184"/>
      <c r="J78" s="183"/>
      <c r="K78" s="184"/>
      <c r="L78" s="183"/>
      <c r="M78" s="184"/>
      <c r="N78" s="183"/>
      <c r="O78" s="184"/>
      <c r="P78" s="183"/>
    </row>
    <row r="79" spans="1:16" ht="12.75">
      <c r="A79" s="1" t="s">
        <v>639</v>
      </c>
      <c r="B79" s="1"/>
      <c r="C79" s="197">
        <v>1214</v>
      </c>
      <c r="D79" s="198"/>
      <c r="E79" s="195"/>
      <c r="F79" s="183"/>
      <c r="G79" s="184"/>
      <c r="H79" s="194"/>
      <c r="I79" s="184"/>
      <c r="J79" s="183"/>
      <c r="K79" s="184"/>
      <c r="L79" s="183"/>
      <c r="M79" s="184"/>
      <c r="N79" s="183"/>
      <c r="O79" s="184"/>
      <c r="P79" s="183"/>
    </row>
    <row r="80" spans="1:16" ht="12.75">
      <c r="A80" s="1" t="s">
        <v>696</v>
      </c>
      <c r="B80" s="1"/>
      <c r="C80" s="197">
        <v>33178</v>
      </c>
      <c r="D80" s="198"/>
      <c r="E80" s="195"/>
      <c r="F80" s="183"/>
      <c r="G80" s="184"/>
      <c r="H80" s="194"/>
      <c r="I80" s="184"/>
      <c r="J80" s="183"/>
      <c r="K80" s="184"/>
      <c r="L80" s="183"/>
      <c r="M80" s="184"/>
      <c r="N80" s="183"/>
      <c r="O80" s="184"/>
      <c r="P80" s="183"/>
    </row>
    <row r="81" spans="1:16" ht="12.75">
      <c r="A81" s="1" t="s">
        <v>695</v>
      </c>
      <c r="B81" s="1"/>
      <c r="C81" s="197">
        <v>9000</v>
      </c>
      <c r="D81" s="198"/>
      <c r="E81" s="197">
        <v>4000</v>
      </c>
      <c r="F81" s="183"/>
      <c r="G81" s="184"/>
      <c r="H81" s="194"/>
      <c r="I81" s="184"/>
      <c r="J81" s="183"/>
      <c r="K81" s="184"/>
      <c r="L81" s="183"/>
      <c r="M81" s="184"/>
      <c r="N81" s="183"/>
      <c r="O81" s="184"/>
      <c r="P81" s="183"/>
    </row>
    <row r="82" spans="1:16" ht="12.75">
      <c r="A82" s="199" t="s">
        <v>656</v>
      </c>
      <c r="B82" s="1"/>
      <c r="C82" s="197">
        <f>SUM(C79:C81)</f>
        <v>43392</v>
      </c>
      <c r="D82" s="198"/>
      <c r="E82" s="197">
        <f>SUM(E74+E65+E50+E32)+E25+E18+E13</f>
        <v>10000</v>
      </c>
      <c r="F82" s="196"/>
      <c r="G82" s="197">
        <f>SUM(G74+G65+G50+G32)+G25+G18+G13</f>
        <v>10000</v>
      </c>
      <c r="H82" s="196"/>
      <c r="I82" s="197">
        <f>SUM(I74+I65+I50+I32)+I25+I18+I13</f>
        <v>10000</v>
      </c>
      <c r="J82" s="196"/>
      <c r="K82" s="197">
        <f>SUM(K74+K65+K50+K32)+K25+K18+K13</f>
        <v>10000</v>
      </c>
      <c r="L82" s="196"/>
      <c r="M82" s="197">
        <f>SUM(M74+M65+M50+M32)+M25+M18+M13</f>
        <v>10000</v>
      </c>
      <c r="N82" s="196"/>
      <c r="O82" s="197">
        <f>SUM(O74+O65+O50+O32)+O25+O18+O13</f>
        <v>10000</v>
      </c>
      <c r="P82" s="196"/>
    </row>
    <row r="83" spans="1:16" ht="12.75">
      <c r="A83" s="1"/>
      <c r="B83" s="1"/>
      <c r="C83" s="195"/>
      <c r="D83" s="183"/>
      <c r="E83" s="195"/>
      <c r="F83" s="183"/>
      <c r="G83" s="184"/>
      <c r="H83" s="194"/>
      <c r="I83" s="184"/>
      <c r="J83" s="183"/>
      <c r="K83" s="184"/>
      <c r="L83" s="183"/>
      <c r="M83" s="184"/>
      <c r="N83" s="183"/>
      <c r="O83" s="184"/>
      <c r="P83" s="183"/>
    </row>
    <row r="84" spans="1:16" ht="12.75">
      <c r="A84" s="1" t="s">
        <v>655</v>
      </c>
      <c r="B84" s="192">
        <f>SUM(B73)+B63+B49+B31+B24+B17+B12</f>
        <v>919274</v>
      </c>
      <c r="C84" s="186"/>
      <c r="D84" s="185"/>
      <c r="E84" s="189"/>
      <c r="F84" s="185"/>
      <c r="G84" s="186"/>
      <c r="H84" s="193"/>
      <c r="I84" s="186"/>
      <c r="J84" s="185"/>
      <c r="K84" s="186"/>
      <c r="L84" s="185"/>
      <c r="M84" s="186"/>
      <c r="N84" s="185"/>
      <c r="O84" s="186"/>
      <c r="P84" s="185"/>
    </row>
    <row r="85" spans="1:16" ht="12.75">
      <c r="A85" s="1" t="s">
        <v>654</v>
      </c>
      <c r="B85" s="192">
        <f>SUM(B6)-B84</f>
        <v>397880.5</v>
      </c>
      <c r="C85" s="186"/>
      <c r="D85" s="185"/>
      <c r="E85" s="189"/>
      <c r="F85" s="185"/>
      <c r="G85" s="186"/>
      <c r="H85" s="193"/>
      <c r="I85" s="186"/>
      <c r="J85" s="185"/>
      <c r="K85" s="186"/>
      <c r="L85" s="185"/>
      <c r="M85" s="186"/>
      <c r="N85" s="185"/>
      <c r="O85" s="186"/>
      <c r="P85" s="185"/>
    </row>
    <row r="86" spans="1:16" ht="12.75">
      <c r="A86" s="1" t="s">
        <v>653</v>
      </c>
      <c r="B86" s="192">
        <f>SUM(B84:B85)</f>
        <v>1317154.5</v>
      </c>
      <c r="C86" s="191">
        <f>SUM(B86)+C79+C80+C81+C32</f>
        <v>1370546.5</v>
      </c>
      <c r="D86" s="190">
        <f>SUM(C86)+D76</f>
        <v>1177644.5</v>
      </c>
      <c r="E86" s="189"/>
      <c r="F86" s="188">
        <f>SUM(D86)+E82+F76</f>
        <v>1089865.5</v>
      </c>
      <c r="G86" s="189"/>
      <c r="H86" s="188">
        <f>SUM(F86)+G82+H76</f>
        <v>828995.5</v>
      </c>
      <c r="I86" s="189"/>
      <c r="J86" s="188">
        <f>SUM(H86)+I82+J76</f>
        <v>624495.5</v>
      </c>
      <c r="K86" s="189"/>
      <c r="L86" s="188">
        <f>SUM(J86)+K82+L76</f>
        <v>418995.5</v>
      </c>
      <c r="M86" s="189"/>
      <c r="N86" s="188">
        <f>SUM(L86)+M82+N76</f>
        <v>249995.5</v>
      </c>
      <c r="O86" s="189"/>
      <c r="P86" s="188">
        <f>SUM(N86)+O82+P76</f>
        <v>259995.5</v>
      </c>
    </row>
    <row r="87" spans="1:16" ht="12.75">
      <c r="A87" s="1"/>
      <c r="B87" s="187"/>
      <c r="C87" s="186"/>
      <c r="D87" s="185"/>
      <c r="E87" s="186"/>
      <c r="F87" s="185"/>
      <c r="G87" s="186"/>
      <c r="H87" s="185"/>
      <c r="I87" s="186"/>
      <c r="J87" s="185"/>
      <c r="K87" s="186"/>
      <c r="L87" s="185"/>
      <c r="M87" s="186"/>
      <c r="N87" s="185"/>
      <c r="O87" s="186"/>
      <c r="P87" s="185"/>
    </row>
    <row r="88" spans="1:16" ht="12.75">
      <c r="A88" s="1"/>
      <c r="B88" s="1"/>
      <c r="C88" s="184"/>
      <c r="D88" s="183"/>
      <c r="E88" s="184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</row>
    <row r="89" spans="1:16" ht="12.75">
      <c r="A89" s="1"/>
      <c r="B89" s="1"/>
      <c r="C89" s="184"/>
      <c r="D89" s="183"/>
      <c r="E89" s="184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/>
  <mergeCells count="15">
    <mergeCell ref="O5:P5"/>
    <mergeCell ref="A1:P3"/>
    <mergeCell ref="C5:D5"/>
    <mergeCell ref="E5:F5"/>
    <mergeCell ref="G5:H5"/>
    <mergeCell ref="I5:J5"/>
    <mergeCell ref="K5:L5"/>
    <mergeCell ref="M5:N5"/>
    <mergeCell ref="O35:P35"/>
    <mergeCell ref="C35:D35"/>
    <mergeCell ref="E35:F35"/>
    <mergeCell ref="G35:H35"/>
    <mergeCell ref="I35:J35"/>
    <mergeCell ref="K35:L35"/>
    <mergeCell ref="M35:N35"/>
  </mergeCells>
  <printOptions/>
  <pageMargins left="0.7" right="0.7" top="0.75" bottom="0.75" header="0.3" footer="0.3"/>
  <pageSetup orientation="landscape" paperSize="5" scale="73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3.140625" style="0" customWidth="1"/>
    <col min="2" max="8" width="10.28125" style="0" customWidth="1"/>
  </cols>
  <sheetData>
    <row r="1" ht="12.75">
      <c r="A1" s="224" t="s">
        <v>690</v>
      </c>
    </row>
    <row r="3" spans="1:8" ht="12.75">
      <c r="A3" s="1"/>
      <c r="B3" s="1" t="s">
        <v>673</v>
      </c>
      <c r="C3" s="1" t="s">
        <v>674</v>
      </c>
      <c r="D3" s="1" t="s">
        <v>691</v>
      </c>
      <c r="E3" s="1" t="s">
        <v>675</v>
      </c>
      <c r="F3" s="1" t="s">
        <v>676</v>
      </c>
      <c r="G3" s="1" t="s">
        <v>677</v>
      </c>
      <c r="H3" s="1" t="s">
        <v>678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 t="s">
        <v>679</v>
      </c>
      <c r="B5" s="225">
        <v>81900</v>
      </c>
      <c r="C5" s="225">
        <v>82719</v>
      </c>
      <c r="D5" s="225">
        <f>SUM(B5)*101.5%</f>
        <v>83128.49999999999</v>
      </c>
      <c r="E5" s="225">
        <v>83538</v>
      </c>
      <c r="F5" s="225">
        <v>83947.5</v>
      </c>
      <c r="G5" s="225">
        <v>84357</v>
      </c>
      <c r="H5" s="225">
        <v>84766.5</v>
      </c>
    </row>
    <row r="6" spans="1:8" ht="12.75">
      <c r="A6" s="1" t="s">
        <v>680</v>
      </c>
      <c r="B6" s="225">
        <v>6265.35</v>
      </c>
      <c r="C6" s="225">
        <v>6328</v>
      </c>
      <c r="D6" s="225">
        <f>SUM(D5)*7.65%</f>
        <v>6359.330249999999</v>
      </c>
      <c r="E6" s="225">
        <v>6390.66</v>
      </c>
      <c r="F6" s="225">
        <v>6421.98</v>
      </c>
      <c r="G6" s="225">
        <v>6453.31</v>
      </c>
      <c r="H6" s="225">
        <v>6484.64</v>
      </c>
    </row>
    <row r="7" spans="1:8" ht="12.75">
      <c r="A7" s="1" t="s">
        <v>589</v>
      </c>
      <c r="B7" s="225">
        <v>88165.35</v>
      </c>
      <c r="C7" s="225">
        <v>89047</v>
      </c>
      <c r="D7" s="225">
        <f>SUM(D5:D6)</f>
        <v>89487.83024999998</v>
      </c>
      <c r="E7" s="225">
        <v>89928.66</v>
      </c>
      <c r="F7" s="225">
        <v>90369.48</v>
      </c>
      <c r="G7" s="225">
        <v>90810.31</v>
      </c>
      <c r="H7" s="225">
        <v>91251.14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 t="s">
        <v>681</v>
      </c>
      <c r="B9" s="225">
        <v>54075</v>
      </c>
      <c r="C9" s="225">
        <v>54615.75</v>
      </c>
      <c r="D9" s="225">
        <f>SUM(B9)*101.5%</f>
        <v>54886.12499999999</v>
      </c>
      <c r="E9" s="225">
        <v>55156.5</v>
      </c>
      <c r="F9" s="225">
        <v>55426.88</v>
      </c>
      <c r="G9" s="225">
        <v>55697.25</v>
      </c>
      <c r="H9" s="225">
        <v>55967.63</v>
      </c>
    </row>
    <row r="10" spans="1:8" ht="12.75">
      <c r="A10" s="1" t="s">
        <v>680</v>
      </c>
      <c r="B10" s="225">
        <v>4136.74</v>
      </c>
      <c r="C10" s="225">
        <v>4178.1</v>
      </c>
      <c r="D10" s="225">
        <f>SUM(D9)*7.65%</f>
        <v>4198.788562499999</v>
      </c>
      <c r="E10" s="225">
        <v>4219.47</v>
      </c>
      <c r="F10" s="225">
        <v>4240.16</v>
      </c>
      <c r="G10" s="225">
        <v>4260.84</v>
      </c>
      <c r="H10" s="225">
        <v>4281.52</v>
      </c>
    </row>
    <row r="11" spans="1:8" ht="12.75">
      <c r="A11" s="1" t="s">
        <v>589</v>
      </c>
      <c r="B11" s="225">
        <v>58211.74</v>
      </c>
      <c r="C11" s="225">
        <v>58793.85</v>
      </c>
      <c r="D11" s="225">
        <f>SUM(D9:D10)</f>
        <v>59084.91356249999</v>
      </c>
      <c r="E11" s="225">
        <v>59375.97</v>
      </c>
      <c r="F11" s="225">
        <v>59667.03</v>
      </c>
      <c r="G11" s="225">
        <v>59958.09</v>
      </c>
      <c r="H11" s="225">
        <v>60249.15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682</v>
      </c>
      <c r="B13" s="225">
        <v>36421</v>
      </c>
      <c r="C13" s="225">
        <v>36785.21</v>
      </c>
      <c r="D13" s="225">
        <f>SUM(B13)*101.5%</f>
        <v>36967.314999999995</v>
      </c>
      <c r="E13" s="225">
        <v>37149.42</v>
      </c>
      <c r="F13" s="225">
        <v>37331.53</v>
      </c>
      <c r="G13" s="225">
        <v>37513.63</v>
      </c>
      <c r="H13" s="225">
        <v>37695.74</v>
      </c>
    </row>
    <row r="14" spans="1:8" ht="12.75">
      <c r="A14" s="1" t="s">
        <v>680</v>
      </c>
      <c r="B14" s="225">
        <v>2786.21</v>
      </c>
      <c r="C14" s="225">
        <v>2814.07</v>
      </c>
      <c r="D14" s="225">
        <f>SUM(D13)*7.65%</f>
        <v>2827.9995974999997</v>
      </c>
      <c r="E14" s="225">
        <v>2841.93</v>
      </c>
      <c r="F14" s="225">
        <v>2855.86</v>
      </c>
      <c r="G14" s="225">
        <v>2869.79</v>
      </c>
      <c r="H14" s="225">
        <v>2883.72</v>
      </c>
    </row>
    <row r="15" spans="1:8" ht="12.75">
      <c r="A15" s="1" t="s">
        <v>589</v>
      </c>
      <c r="B15" s="225">
        <v>39207.21</v>
      </c>
      <c r="C15" s="225">
        <v>39599.28</v>
      </c>
      <c r="D15" s="225">
        <f>SUM(D13:D14)</f>
        <v>39795.31459749999</v>
      </c>
      <c r="E15" s="225">
        <v>39991.35</v>
      </c>
      <c r="F15" s="225">
        <v>40187.39</v>
      </c>
      <c r="G15" s="225">
        <v>40383.42</v>
      </c>
      <c r="H15" s="225">
        <v>40579.46</v>
      </c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 t="s">
        <v>683</v>
      </c>
      <c r="B17" s="225">
        <v>71948</v>
      </c>
      <c r="C17" s="225">
        <v>72667.48</v>
      </c>
      <c r="D17" s="225">
        <f>SUM(B17)*101.5%</f>
        <v>73027.21999999999</v>
      </c>
      <c r="E17" s="225">
        <v>73386.96</v>
      </c>
      <c r="F17" s="225">
        <v>73746.7</v>
      </c>
      <c r="G17" s="225">
        <v>74106.44</v>
      </c>
      <c r="H17" s="225">
        <v>74466.18</v>
      </c>
    </row>
    <row r="18" spans="1:8" ht="12.75">
      <c r="A18" s="1" t="s">
        <v>680</v>
      </c>
      <c r="B18" s="225">
        <v>5504.02</v>
      </c>
      <c r="C18" s="225">
        <v>5559.06</v>
      </c>
      <c r="D18" s="225">
        <f>SUM(D17)*7.65%</f>
        <v>5586.582329999999</v>
      </c>
      <c r="E18" s="225">
        <v>5614.1</v>
      </c>
      <c r="F18" s="225">
        <v>5641.62</v>
      </c>
      <c r="G18" s="225">
        <v>5669.14</v>
      </c>
      <c r="H18" s="225">
        <v>5696.66</v>
      </c>
    </row>
    <row r="19" spans="1:8" ht="12.75">
      <c r="A19" s="1" t="s">
        <v>589</v>
      </c>
      <c r="B19" s="225">
        <v>77452.02</v>
      </c>
      <c r="C19" s="225">
        <v>78226.54</v>
      </c>
      <c r="D19" s="225">
        <f>SUM(D17:D18)</f>
        <v>78613.80232999999</v>
      </c>
      <c r="E19" s="225">
        <v>79001.06</v>
      </c>
      <c r="F19" s="225">
        <v>79388.32</v>
      </c>
      <c r="G19" s="225">
        <v>79775.58</v>
      </c>
      <c r="H19" s="225">
        <v>80162.84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 t="s">
        <v>684</v>
      </c>
      <c r="B21" s="225">
        <v>46280</v>
      </c>
      <c r="C21" s="225">
        <v>46742.8</v>
      </c>
      <c r="D21" s="225">
        <f>SUM(B21)*101.5%</f>
        <v>46974.2</v>
      </c>
      <c r="E21" s="225">
        <v>47205.6</v>
      </c>
      <c r="F21" s="225">
        <v>47437</v>
      </c>
      <c r="G21" s="225">
        <v>47668.4</v>
      </c>
      <c r="H21" s="225">
        <v>47899.8</v>
      </c>
    </row>
    <row r="22" spans="1:8" ht="12.75">
      <c r="A22" s="1" t="s">
        <v>680</v>
      </c>
      <c r="B22" s="225">
        <v>3540.42</v>
      </c>
      <c r="C22" s="225">
        <v>3575.82</v>
      </c>
      <c r="D22" s="225">
        <f>SUM(D21)*7.65%</f>
        <v>3593.5262999999995</v>
      </c>
      <c r="E22" s="225">
        <v>3611.23</v>
      </c>
      <c r="F22" s="225">
        <v>3628.93</v>
      </c>
      <c r="G22" s="225">
        <v>3646.63</v>
      </c>
      <c r="H22" s="225">
        <v>3664.33</v>
      </c>
    </row>
    <row r="23" spans="1:8" ht="12.75">
      <c r="A23" s="1" t="s">
        <v>589</v>
      </c>
      <c r="B23" s="225">
        <v>49820.42</v>
      </c>
      <c r="C23" s="225">
        <v>50318.62</v>
      </c>
      <c r="D23" s="225">
        <f>SUM(D21:D22)</f>
        <v>50567.726299999995</v>
      </c>
      <c r="E23" s="225">
        <v>50816.83</v>
      </c>
      <c r="F23" s="225">
        <v>51065.93</v>
      </c>
      <c r="G23" s="225">
        <v>51315.03</v>
      </c>
      <c r="H23" s="225">
        <v>51564.13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226" t="s">
        <v>689</v>
      </c>
      <c r="B25" s="227">
        <v>83412</v>
      </c>
      <c r="C25" s="227">
        <f>SUM(B25)*101%</f>
        <v>84246.12</v>
      </c>
      <c r="D25" s="225">
        <f>SUM(B25)*101.5%</f>
        <v>84663.18</v>
      </c>
      <c r="E25" s="227">
        <f>SUM(B25)*102%</f>
        <v>85080.24</v>
      </c>
      <c r="F25" s="227">
        <f>SUM(B25)*102.5%</f>
        <v>85497.29999999999</v>
      </c>
      <c r="G25" s="227">
        <f>SUM(B25)*103%</f>
        <v>85914.36</v>
      </c>
      <c r="H25" s="227">
        <f>SUM(B25)*103.5%</f>
        <v>86331.42</v>
      </c>
    </row>
    <row r="26" spans="1:8" ht="12.75">
      <c r="A26" s="226" t="s">
        <v>680</v>
      </c>
      <c r="B26" s="227">
        <f aca="true" t="shared" si="0" ref="B26:H26">SUM(B25)*1.45%</f>
        <v>1209.474</v>
      </c>
      <c r="C26" s="227">
        <f t="shared" si="0"/>
        <v>1221.56874</v>
      </c>
      <c r="D26" s="227">
        <f>SUM(D25)*1.45%</f>
        <v>1227.6161099999997</v>
      </c>
      <c r="E26" s="227">
        <f t="shared" si="0"/>
        <v>1233.66348</v>
      </c>
      <c r="F26" s="227">
        <f t="shared" si="0"/>
        <v>1239.7108499999997</v>
      </c>
      <c r="G26" s="227">
        <f t="shared" si="0"/>
        <v>1245.75822</v>
      </c>
      <c r="H26" s="227">
        <f t="shared" si="0"/>
        <v>1251.80559</v>
      </c>
    </row>
    <row r="27" spans="1:8" ht="12.75">
      <c r="A27" s="226" t="s">
        <v>589</v>
      </c>
      <c r="B27" s="227">
        <f aca="true" t="shared" si="1" ref="B27:H27">SUM(B25:B26)</f>
        <v>84621.474</v>
      </c>
      <c r="C27" s="227">
        <f t="shared" si="1"/>
        <v>85467.68874</v>
      </c>
      <c r="D27" s="227">
        <f>SUM(D25:D26)</f>
        <v>85890.79611</v>
      </c>
      <c r="E27" s="227">
        <f t="shared" si="1"/>
        <v>86313.90348000001</v>
      </c>
      <c r="F27" s="227">
        <f t="shared" si="1"/>
        <v>86737.01084999999</v>
      </c>
      <c r="G27" s="227">
        <f t="shared" si="1"/>
        <v>87160.11822</v>
      </c>
      <c r="H27" s="227">
        <f t="shared" si="1"/>
        <v>87583.22559</v>
      </c>
    </row>
    <row r="28" spans="1:8" ht="12.75">
      <c r="A28" s="1"/>
      <c r="B28" s="225"/>
      <c r="C28" s="225"/>
      <c r="D28" s="225"/>
      <c r="E28" s="225"/>
      <c r="F28" s="225"/>
      <c r="G28" s="225"/>
      <c r="H28" s="225"/>
    </row>
    <row r="29" spans="1:8" ht="12.75">
      <c r="A29" s="1" t="s">
        <v>1</v>
      </c>
      <c r="B29" s="225">
        <v>675238</v>
      </c>
      <c r="C29" s="225">
        <f>SUM(B29)*101%</f>
        <v>681990.38</v>
      </c>
      <c r="D29" s="225"/>
      <c r="E29" s="225">
        <f>SUM(B29)*102%</f>
        <v>688742.76</v>
      </c>
      <c r="F29" s="225">
        <f>SUM(B29)*102.5%</f>
        <v>692118.95</v>
      </c>
      <c r="G29" s="225">
        <f>SUM(B29)*103%</f>
        <v>695495.14</v>
      </c>
      <c r="H29" s="225">
        <f>SUM(B29)*103.5%</f>
        <v>698871.33</v>
      </c>
    </row>
    <row r="30" spans="1:8" ht="12.75">
      <c r="A30" s="1" t="s">
        <v>680</v>
      </c>
      <c r="B30" s="225">
        <f aca="true" t="shared" si="2" ref="B30:H30">SUM(B29)*1.45%</f>
        <v>9790.951</v>
      </c>
      <c r="C30" s="225">
        <f t="shared" si="2"/>
        <v>9888.860509999999</v>
      </c>
      <c r="D30" s="225"/>
      <c r="E30" s="225">
        <f t="shared" si="2"/>
        <v>9986.77002</v>
      </c>
      <c r="F30" s="225">
        <f t="shared" si="2"/>
        <v>10035.724774999999</v>
      </c>
      <c r="G30" s="225">
        <f t="shared" si="2"/>
        <v>10084.67953</v>
      </c>
      <c r="H30" s="225">
        <f t="shared" si="2"/>
        <v>10133.634284999998</v>
      </c>
    </row>
    <row r="31" spans="1:8" ht="12.75">
      <c r="A31" s="1" t="s">
        <v>589</v>
      </c>
      <c r="B31" s="225">
        <f aca="true" t="shared" si="3" ref="B31:H31">SUM(B29:B30)</f>
        <v>685028.951</v>
      </c>
      <c r="C31" s="225">
        <f t="shared" si="3"/>
        <v>691879.24051</v>
      </c>
      <c r="D31" s="225"/>
      <c r="E31" s="225">
        <f t="shared" si="3"/>
        <v>698729.5300200001</v>
      </c>
      <c r="F31" s="225">
        <f t="shared" si="3"/>
        <v>702154.674775</v>
      </c>
      <c r="G31" s="225">
        <f t="shared" si="3"/>
        <v>705579.81953</v>
      </c>
      <c r="H31" s="225">
        <f t="shared" si="3"/>
        <v>709004.964285</v>
      </c>
    </row>
    <row r="32" spans="1:8" ht="12.75">
      <c r="A32" s="1"/>
      <c r="B32" s="225"/>
      <c r="C32" s="225"/>
      <c r="D32" s="225"/>
      <c r="E32" s="225"/>
      <c r="F32" s="225"/>
      <c r="G32" s="225"/>
      <c r="H32" s="225"/>
    </row>
    <row r="33" spans="1:8" ht="12.75">
      <c r="A33" s="1" t="s">
        <v>619</v>
      </c>
      <c r="B33" s="225">
        <v>297148</v>
      </c>
      <c r="C33" s="225">
        <f>SUM(B33)*101%</f>
        <v>300119.48</v>
      </c>
      <c r="D33" s="225"/>
      <c r="E33" s="225">
        <f>SUM(B33)*102%</f>
        <v>303090.96</v>
      </c>
      <c r="F33" s="225">
        <f>SUM(B33)*102.5%</f>
        <v>304576.69999999995</v>
      </c>
      <c r="G33" s="225">
        <f>SUM(B33)*103%</f>
        <v>306062.44</v>
      </c>
      <c r="H33" s="225">
        <f>SUM(B33)*103.5%</f>
        <v>307548.18</v>
      </c>
    </row>
    <row r="34" spans="1:8" ht="12.75">
      <c r="A34" s="1" t="s">
        <v>680</v>
      </c>
      <c r="B34" s="225">
        <f aca="true" t="shared" si="4" ref="B34:H34">SUM(B33)*7.65%</f>
        <v>22731.822</v>
      </c>
      <c r="C34" s="225">
        <f t="shared" si="4"/>
        <v>22959.140219999997</v>
      </c>
      <c r="D34" s="225"/>
      <c r="E34" s="225">
        <f t="shared" si="4"/>
        <v>23186.458440000002</v>
      </c>
      <c r="F34" s="225">
        <f t="shared" si="4"/>
        <v>23300.117549999995</v>
      </c>
      <c r="G34" s="225">
        <f t="shared" si="4"/>
        <v>23413.77666</v>
      </c>
      <c r="H34" s="225">
        <f t="shared" si="4"/>
        <v>23527.43577</v>
      </c>
    </row>
    <row r="35" spans="1:8" ht="12.75">
      <c r="A35" s="1" t="s">
        <v>589</v>
      </c>
      <c r="B35" s="225">
        <f aca="true" t="shared" si="5" ref="B35:H35">SUM(B33:B34)</f>
        <v>319879.822</v>
      </c>
      <c r="C35" s="225">
        <f t="shared" si="5"/>
        <v>323078.62022</v>
      </c>
      <c r="D35" s="225"/>
      <c r="E35" s="225">
        <f t="shared" si="5"/>
        <v>326277.41844000004</v>
      </c>
      <c r="F35" s="225">
        <f t="shared" si="5"/>
        <v>327876.8175499999</v>
      </c>
      <c r="G35" s="225">
        <f t="shared" si="5"/>
        <v>329476.21666</v>
      </c>
      <c r="H35" s="225">
        <f t="shared" si="5"/>
        <v>331075.61577</v>
      </c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 t="s">
        <v>685</v>
      </c>
      <c r="B37" s="225">
        <f aca="true" t="shared" si="6" ref="B37:H37">SUM(B35)+B31+B27+B23+B19+B15+B11+B7</f>
        <v>1402386.987</v>
      </c>
      <c r="C37" s="225">
        <f t="shared" si="6"/>
        <v>1416410.8394700002</v>
      </c>
      <c r="D37" s="225"/>
      <c r="E37" s="225">
        <f t="shared" si="6"/>
        <v>1430434.7219400003</v>
      </c>
      <c r="F37" s="225">
        <f t="shared" si="6"/>
        <v>1437446.6531749999</v>
      </c>
      <c r="G37" s="225">
        <f t="shared" si="6"/>
        <v>1444458.5844100001</v>
      </c>
      <c r="H37" s="225">
        <f t="shared" si="6"/>
        <v>1451470.5256449997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 t="s">
        <v>686</v>
      </c>
      <c r="B39" s="1"/>
      <c r="C39" s="225">
        <f>SUM(C37)-B37</f>
        <v>14023.852470000274</v>
      </c>
      <c r="D39" s="225"/>
      <c r="E39" s="225">
        <f>SUM(E37)-B37</f>
        <v>28047.734940000344</v>
      </c>
      <c r="F39" s="225">
        <f>SUM(F37)-B37</f>
        <v>35059.666174999904</v>
      </c>
      <c r="G39" s="225">
        <f>SUM(G37)-B37</f>
        <v>42071.59741000016</v>
      </c>
      <c r="H39" s="225">
        <f>SUM(H37)-B37</f>
        <v>49083.53864499973</v>
      </c>
    </row>
    <row r="40" spans="1:8" ht="12.75">
      <c r="A40" s="1" t="s">
        <v>687</v>
      </c>
      <c r="B40" s="1"/>
      <c r="C40" s="1"/>
      <c r="D40" s="1"/>
      <c r="E40" s="1"/>
      <c r="F40" s="1"/>
      <c r="G40" s="1"/>
      <c r="H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</dc:creator>
  <cp:keywords/>
  <dc:description/>
  <cp:lastModifiedBy>Cathy Hartranft</cp:lastModifiedBy>
  <cp:lastPrinted>2014-04-30T13:20:46Z</cp:lastPrinted>
  <dcterms:created xsi:type="dcterms:W3CDTF">2006-08-31T14:27:10Z</dcterms:created>
  <dcterms:modified xsi:type="dcterms:W3CDTF">2014-07-08T14:40:20Z</dcterms:modified>
  <cp:category/>
  <cp:version/>
  <cp:contentType/>
  <cp:contentStatus/>
</cp:coreProperties>
</file>