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8_{0975A3F0-C541-4E68-A998-CCC1B9FC27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Sheet1!$B$1:$V$93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8" i="1" l="1"/>
  <c r="T88" i="1"/>
  <c r="R88" i="1"/>
  <c r="Q88" i="1" l="1"/>
  <c r="Q76" i="1" l="1"/>
  <c r="Q52" i="1"/>
  <c r="P88" i="1" l="1"/>
  <c r="O88" i="1" l="1"/>
  <c r="T85" i="1" l="1"/>
  <c r="T86" i="1" s="1"/>
  <c r="N88" i="1" l="1"/>
  <c r="S85" i="1" l="1"/>
  <c r="S86" i="1" s="1"/>
  <c r="R85" i="1"/>
  <c r="R86" i="1" s="1"/>
  <c r="Q85" i="1"/>
  <c r="Q86" i="1" s="1"/>
  <c r="P85" i="1"/>
  <c r="P86" i="1" s="1"/>
  <c r="O85" i="1"/>
  <c r="O86" i="1" s="1"/>
  <c r="N85" i="1"/>
  <c r="N86" i="1" s="1"/>
  <c r="R3" i="1" l="1"/>
  <c r="S3" i="1" s="1"/>
  <c r="T3" i="1" s="1"/>
  <c r="L15" i="1"/>
  <c r="K15" i="1"/>
  <c r="L12" i="1"/>
  <c r="L86" i="1" l="1"/>
  <c r="N4" i="1"/>
  <c r="N12" i="1" s="1"/>
  <c r="K86" i="1" l="1"/>
  <c r="I86" i="1" l="1"/>
  <c r="I56" i="1"/>
  <c r="I76" i="1" s="1"/>
  <c r="K56" i="1" s="1"/>
  <c r="K76" i="1" s="1"/>
  <c r="L56" i="1" s="1"/>
  <c r="L76" i="1" s="1"/>
  <c r="N56" i="1" s="1"/>
  <c r="H3" i="1" l="1"/>
  <c r="I3" i="1" s="1"/>
  <c r="H86" i="1"/>
  <c r="F86" i="1"/>
  <c r="E76" i="1" l="1"/>
  <c r="E52" i="1"/>
  <c r="E23" i="1"/>
  <c r="H76" i="1" l="1"/>
  <c r="E33" i="1"/>
  <c r="F33" i="1" s="1"/>
  <c r="H25" i="1" s="1"/>
  <c r="H33" i="1" s="1"/>
  <c r="F23" i="1"/>
  <c r="H14" i="1" s="1"/>
  <c r="E12" i="1"/>
  <c r="F12" i="1" s="1"/>
  <c r="I25" i="1" l="1"/>
  <c r="I33" i="1" s="1"/>
  <c r="K25" i="1" s="1"/>
  <c r="K33" i="1" s="1"/>
  <c r="L25" i="1" s="1"/>
  <c r="H23" i="1"/>
  <c r="I14" i="1"/>
  <c r="I23" i="1" s="1"/>
  <c r="K14" i="1" s="1"/>
  <c r="K23" i="1" s="1"/>
  <c r="L14" i="1" s="1"/>
  <c r="L23" i="1" s="1"/>
  <c r="N14" i="1" s="1"/>
  <c r="N23" i="1" s="1"/>
  <c r="H4" i="1"/>
  <c r="I4" i="1" s="1"/>
  <c r="I12" i="1" s="1"/>
  <c r="F52" i="1"/>
  <c r="L33" i="1" l="1"/>
  <c r="N25" i="1" s="1"/>
  <c r="N33" i="1" s="1"/>
  <c r="O25" i="1" s="1"/>
  <c r="O33" i="1" s="1"/>
  <c r="H12" i="1"/>
  <c r="K4" i="1"/>
  <c r="K12" i="1" s="1"/>
  <c r="H36" i="1"/>
  <c r="P25" i="1" l="1"/>
  <c r="H52" i="1"/>
  <c r="I36" i="1"/>
  <c r="I52" i="1" s="1"/>
  <c r="K36" i="1" s="1"/>
  <c r="K52" i="1" s="1"/>
  <c r="L36" i="1" s="1"/>
  <c r="L52" i="1" s="1"/>
  <c r="N36" i="1" s="1"/>
  <c r="N52" i="1" s="1"/>
  <c r="O56" i="1"/>
  <c r="O76" i="1" s="1"/>
  <c r="O14" i="1"/>
  <c r="O23" i="1" s="1"/>
  <c r="P33" i="1" l="1"/>
  <c r="Q25" i="1" s="1"/>
  <c r="P56" i="1"/>
  <c r="P76" i="1" s="1"/>
  <c r="P14" i="1"/>
  <c r="P23" i="1" s="1"/>
  <c r="Q33" i="1" l="1"/>
  <c r="R25" i="1" s="1"/>
  <c r="R33" i="1" s="1"/>
  <c r="S25" i="1" s="1"/>
  <c r="S33" i="1" s="1"/>
  <c r="T25" i="1" s="1"/>
  <c r="T33" i="1" s="1"/>
  <c r="Q14" i="1"/>
  <c r="Q23" i="1" s="1"/>
  <c r="O36" i="1"/>
  <c r="O52" i="1" s="1"/>
  <c r="R14" i="1" l="1"/>
  <c r="R23" i="1" s="1"/>
  <c r="R56" i="1"/>
  <c r="P36" i="1"/>
  <c r="P52" i="1" s="1"/>
  <c r="O4" i="1"/>
  <c r="S14" i="1" l="1"/>
  <c r="O12" i="1"/>
  <c r="P4" i="1" s="1"/>
  <c r="P12" i="1" s="1"/>
  <c r="Q4" i="1" s="1"/>
  <c r="Q12" i="1" s="1"/>
  <c r="R76" i="1"/>
  <c r="S56" i="1" s="1"/>
  <c r="S76" i="1" s="1"/>
  <c r="T56" i="1" s="1"/>
  <c r="T76" i="1" s="1"/>
  <c r="S23" i="1" l="1"/>
  <c r="T14" i="1" s="1"/>
  <c r="T23" i="1" s="1"/>
  <c r="R4" i="1"/>
  <c r="R36" i="1"/>
  <c r="R52" i="1" s="1"/>
  <c r="R12" i="1" l="1"/>
  <c r="S4" i="1" s="1"/>
  <c r="S36" i="1"/>
  <c r="S12" i="1" l="1"/>
  <c r="T4" i="1" s="1"/>
  <c r="T12" i="1" s="1"/>
  <c r="S52" i="1"/>
  <c r="T36" i="1" s="1"/>
  <c r="T52" i="1" s="1"/>
</calcChain>
</file>

<file path=xl/sharedStrings.xml><?xml version="1.0" encoding="utf-8"?>
<sst xmlns="http://schemas.openxmlformats.org/spreadsheetml/2006/main" count="100" uniqueCount="85">
  <si>
    <t>Administration &amp; Buildings</t>
  </si>
  <si>
    <t>(Add) Capital Contribution</t>
  </si>
  <si>
    <t>Total Year End</t>
  </si>
  <si>
    <t>Police</t>
  </si>
  <si>
    <t>Server/Copier</t>
  </si>
  <si>
    <t>Sanitation</t>
  </si>
  <si>
    <t>Sanitation Truck</t>
  </si>
  <si>
    <t>Sweeper</t>
  </si>
  <si>
    <t>Public Works</t>
  </si>
  <si>
    <t>(Add) Capital</t>
  </si>
  <si>
    <t>Gas Pumps</t>
  </si>
  <si>
    <t xml:space="preserve"> </t>
  </si>
  <si>
    <t>Parks &amp; Pool</t>
  </si>
  <si>
    <t>Park Upgrades</t>
  </si>
  <si>
    <t>Playground Equipment</t>
  </si>
  <si>
    <t>Pool Liner/Lift</t>
  </si>
  <si>
    <t>Income</t>
  </si>
  <si>
    <t>Interest</t>
  </si>
  <si>
    <t>Recreation Fees</t>
  </si>
  <si>
    <t>Sale of Equipment</t>
  </si>
  <si>
    <t xml:space="preserve">Borough of Hellertown Five Year Capital Plan </t>
  </si>
  <si>
    <t>Balance Year End</t>
  </si>
  <si>
    <t>Balance l Year End</t>
  </si>
  <si>
    <t>Dump Truck - 10 ton</t>
  </si>
  <si>
    <t>Tree Removal/Trimming</t>
  </si>
  <si>
    <t>Total Income</t>
  </si>
  <si>
    <t>January 1 Balance</t>
  </si>
  <si>
    <t>Vehicles - New/Repurpose</t>
  </si>
  <si>
    <t>Rifles</t>
  </si>
  <si>
    <t>Holiday Decorations</t>
  </si>
  <si>
    <t>2016 Actual</t>
  </si>
  <si>
    <t>Bandshell Maintenance</t>
  </si>
  <si>
    <t>2017 Actual</t>
  </si>
  <si>
    <t>Bathhouse - brick &amp; windows</t>
  </si>
  <si>
    <t>PW Garage Floor</t>
  </si>
  <si>
    <t>Salt Shed Repairs</t>
  </si>
  <si>
    <t>Police Department Renovations</t>
  </si>
  <si>
    <t xml:space="preserve">   </t>
  </si>
  <si>
    <t xml:space="preserve"> Annual Capital Expenditures</t>
  </si>
  <si>
    <t>Security/IT Upgrades</t>
  </si>
  <si>
    <t>Annual Capital Contributions</t>
  </si>
  <si>
    <t>Code Vehicle</t>
  </si>
  <si>
    <t>Library Sidewalks &amp; Street Trees</t>
  </si>
  <si>
    <t>Reserve Renovations/Repairs</t>
  </si>
  <si>
    <t>Traffic Improvements/Stormwater</t>
  </si>
  <si>
    <t>Stormwater/Grading</t>
  </si>
  <si>
    <t>Bucket Truck</t>
  </si>
  <si>
    <t>Paint Machine</t>
  </si>
  <si>
    <t>Garage Doors</t>
  </si>
  <si>
    <t>Fence at Pool</t>
  </si>
  <si>
    <t>Utility Tractor/Gator/Bobcat/Xmark</t>
  </si>
  <si>
    <t>Trenches/PathwaysSidewalks</t>
  </si>
  <si>
    <t>Pick Up Truck</t>
  </si>
  <si>
    <t>Pumps/motors/Minor Equip/Filters</t>
  </si>
  <si>
    <t xml:space="preserve">Leaf Vacuum </t>
  </si>
  <si>
    <t>Skid Steer</t>
  </si>
  <si>
    <t>1 ton small dump w/plow&amp;spreader</t>
  </si>
  <si>
    <t>Dimmick Park Stair/Swale Greening</t>
  </si>
  <si>
    <t>Pool Concession/Restroom</t>
  </si>
  <si>
    <t>Municipal Bldg. Roof</t>
  </si>
  <si>
    <t>18' Trailer</t>
  </si>
  <si>
    <t>Public Works Building</t>
  </si>
  <si>
    <t>GF Fund Balance Transfer to Capital</t>
  </si>
  <si>
    <t>Capital Transfer to Custody</t>
  </si>
  <si>
    <t xml:space="preserve">Grants/Insurance </t>
  </si>
  <si>
    <t>409-015</t>
  </si>
  <si>
    <t>409-070</t>
  </si>
  <si>
    <t>409-071</t>
  </si>
  <si>
    <t>410-810</t>
  </si>
  <si>
    <t>410-805</t>
  </si>
  <si>
    <t>427-801</t>
  </si>
  <si>
    <t>430-807</t>
  </si>
  <si>
    <t>430-805</t>
  </si>
  <si>
    <t>Tools Minor Equipment</t>
  </si>
  <si>
    <t>430-814</t>
  </si>
  <si>
    <t>430-815</t>
  </si>
  <si>
    <t>430-816</t>
  </si>
  <si>
    <t>450-811</t>
  </si>
  <si>
    <t>Major Equipment Repair</t>
  </si>
  <si>
    <t>Equipment/AED/Tasers</t>
  </si>
  <si>
    <t>Body Cameras</t>
  </si>
  <si>
    <t>Silver Creek Flood Reduction Study</t>
  </si>
  <si>
    <t xml:space="preserve">Unallocated </t>
  </si>
  <si>
    <t>Building Repairs/Roof</t>
  </si>
  <si>
    <t>Rev. 10-30-20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</si>
</sst>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/>
      <name val="Calibri"/>
      <family val="2"/>
      <scheme val="minor"/>
    </font>
    <font>
      <u/>
      <sz val="12"/>
      <color theme="5"/>
      <name val="Calibri"/>
      <family val="2"/>
      <scheme val="minor"/>
    </font>
    <font>
      <b/>
      <u/>
      <sz val="12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44" fontId="7" fillId="0" borderId="0" xfId="1" applyNumberFormat="1" applyFont="1" applyAlignment="1">
      <alignment horizontal="center"/>
    </xf>
    <xf numFmtId="4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4" fontId="4" fillId="0" borderId="0" xfId="1" applyFont="1"/>
    <xf numFmtId="44" fontId="4" fillId="0" borderId="0" xfId="1" applyNumberFormat="1" applyFont="1"/>
    <xf numFmtId="44" fontId="4" fillId="0" borderId="0" xfId="1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center" wrapText="1"/>
    </xf>
    <xf numFmtId="44" fontId="3" fillId="0" borderId="0" xfId="0" applyNumberFormat="1" applyFont="1"/>
    <xf numFmtId="44" fontId="4" fillId="0" borderId="0" xfId="1" applyNumberFormat="1" applyFont="1" applyFill="1"/>
    <xf numFmtId="0" fontId="4" fillId="0" borderId="1" xfId="0" applyFont="1" applyBorder="1"/>
    <xf numFmtId="44" fontId="3" fillId="0" borderId="1" xfId="1" applyFont="1" applyBorder="1"/>
    <xf numFmtId="44" fontId="3" fillId="0" borderId="1" xfId="1" applyNumberFormat="1" applyFont="1" applyBorder="1"/>
    <xf numFmtId="44" fontId="3" fillId="0" borderId="1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wrapText="1"/>
    </xf>
    <xf numFmtId="14" fontId="4" fillId="0" borderId="0" xfId="0" applyNumberFormat="1" applyFont="1"/>
    <xf numFmtId="44" fontId="4" fillId="0" borderId="1" xfId="1" applyFont="1" applyBorder="1"/>
    <xf numFmtId="0" fontId="10" fillId="0" borderId="0" xfId="0" applyFont="1" applyAlignment="1">
      <alignment horizontal="center"/>
    </xf>
    <xf numFmtId="40" fontId="4" fillId="0" borderId="0" xfId="1" applyNumberFormat="1" applyFont="1"/>
    <xf numFmtId="44" fontId="4" fillId="0" borderId="0" xfId="1" applyFont="1" applyAlignment="1">
      <alignment wrapText="1"/>
    </xf>
    <xf numFmtId="0" fontId="4" fillId="0" borderId="0" xfId="0" applyFont="1" applyBorder="1"/>
    <xf numFmtId="44" fontId="4" fillId="0" borderId="0" xfId="1" applyFont="1" applyBorder="1"/>
    <xf numFmtId="44" fontId="3" fillId="0" borderId="0" xfId="1" applyFont="1" applyBorder="1"/>
    <xf numFmtId="44" fontId="3" fillId="0" borderId="0" xfId="1" applyNumberFormat="1" applyFont="1" applyBorder="1"/>
    <xf numFmtId="0" fontId="9" fillId="0" borderId="0" xfId="0" applyFont="1" applyBorder="1" applyAlignment="1">
      <alignment horizontal="center"/>
    </xf>
    <xf numFmtId="44" fontId="3" fillId="0" borderId="0" xfId="1" applyNumberFormat="1" applyFont="1"/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44" fontId="4" fillId="0" borderId="0" xfId="1" applyFont="1" applyFill="1"/>
    <xf numFmtId="17" fontId="3" fillId="0" borderId="0" xfId="1" applyNumberFormat="1" applyFont="1"/>
    <xf numFmtId="14" fontId="4" fillId="0" borderId="0" xfId="0" applyNumberFormat="1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3"/>
  <sheetViews>
    <sheetView tabSelected="1" zoomScaleNormal="100" workbookViewId="0">
      <selection activeCell="B93" sqref="B93"/>
    </sheetView>
  </sheetViews>
  <sheetFormatPr defaultRowHeight="15" x14ac:dyDescent="0.25"/>
  <cols>
    <col min="2" max="2" width="35.7109375" customWidth="1"/>
    <col min="3" max="4" width="2.7109375" hidden="1" customWidth="1"/>
    <col min="5" max="5" width="14.28515625" hidden="1" customWidth="1"/>
    <col min="6" max="6" width="12.7109375" hidden="1" customWidth="1"/>
    <col min="7" max="7" width="2.7109375" hidden="1" customWidth="1"/>
    <col min="8" max="9" width="12.7109375" hidden="1" customWidth="1"/>
    <col min="10" max="10" width="2.7109375" hidden="1" customWidth="1"/>
    <col min="11" max="12" width="13.5703125" hidden="1" customWidth="1"/>
    <col min="13" max="13" width="2.7109375" hidden="1" customWidth="1"/>
    <col min="14" max="14" width="15.7109375" customWidth="1"/>
    <col min="15" max="15" width="19.85546875" bestFit="1" customWidth="1"/>
    <col min="16" max="16" width="16.42578125" customWidth="1"/>
    <col min="17" max="17" width="18.7109375" customWidth="1"/>
    <col min="18" max="19" width="15.7109375" customWidth="1"/>
    <col min="20" max="20" width="14.7109375" bestFit="1" customWidth="1"/>
  </cols>
  <sheetData>
    <row r="1" spans="1:21" ht="15.75" x14ac:dyDescent="0.25">
      <c r="B1" s="45" t="s">
        <v>20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6"/>
      <c r="R1" s="6"/>
      <c r="S1" s="6"/>
      <c r="T1" s="6"/>
      <c r="U1" s="6"/>
    </row>
    <row r="2" spans="1:21" ht="15.75" x14ac:dyDescent="0.25">
      <c r="B2" s="7"/>
      <c r="C2" s="7"/>
      <c r="D2" s="7"/>
      <c r="E2" s="8">
        <v>2014</v>
      </c>
      <c r="F2" s="8">
        <v>2015</v>
      </c>
      <c r="G2" s="8"/>
      <c r="H2" s="8">
        <v>2016</v>
      </c>
      <c r="I2" s="8" t="s">
        <v>30</v>
      </c>
      <c r="J2" s="8"/>
      <c r="K2" s="8">
        <v>2017</v>
      </c>
      <c r="L2" s="8" t="s">
        <v>32</v>
      </c>
      <c r="M2" s="8"/>
      <c r="N2" s="40">
        <v>2018</v>
      </c>
      <c r="O2" s="40">
        <v>2019</v>
      </c>
      <c r="P2" s="40">
        <v>2020</v>
      </c>
      <c r="Q2" s="40">
        <v>2021</v>
      </c>
      <c r="R2" s="40">
        <v>2022</v>
      </c>
      <c r="S2" s="40">
        <v>2023</v>
      </c>
      <c r="T2" s="40">
        <v>2024</v>
      </c>
      <c r="U2" s="6"/>
    </row>
    <row r="3" spans="1:21" ht="15.75" x14ac:dyDescent="0.25">
      <c r="B3" s="10" t="s">
        <v>26</v>
      </c>
      <c r="C3" s="10"/>
      <c r="D3" s="10"/>
      <c r="E3" s="9"/>
      <c r="F3" s="11">
        <v>1056708</v>
      </c>
      <c r="G3" s="12"/>
      <c r="H3" s="12">
        <f>SUM(F88)</f>
        <v>0</v>
      </c>
      <c r="I3" s="12">
        <f>SUM(H3)</f>
        <v>0</v>
      </c>
      <c r="J3" s="12"/>
      <c r="K3" s="12">
        <v>1294502</v>
      </c>
      <c r="L3" s="12">
        <v>1294502</v>
      </c>
      <c r="M3" s="12"/>
      <c r="N3" s="41">
        <v>1254553</v>
      </c>
      <c r="O3" s="12">
        <v>1291732</v>
      </c>
      <c r="P3" s="12">
        <v>1280934</v>
      </c>
      <c r="Q3" s="12">
        <v>1862538</v>
      </c>
      <c r="R3" s="12">
        <f>SUM(Q3)+Q86+Q88</f>
        <v>750536.5</v>
      </c>
      <c r="S3" s="12">
        <f>SUM(R3)+R86+R88</f>
        <v>490947.5</v>
      </c>
      <c r="T3" s="12">
        <f>SUM(S3)+S86+S88</f>
        <v>455433.5</v>
      </c>
      <c r="U3" s="6"/>
    </row>
    <row r="4" spans="1:21" ht="15.75" x14ac:dyDescent="0.25">
      <c r="B4" s="13" t="s">
        <v>0</v>
      </c>
      <c r="C4" s="6"/>
      <c r="D4" s="14"/>
      <c r="E4" s="14"/>
      <c r="F4" s="15">
        <v>86055</v>
      </c>
      <c r="G4" s="15"/>
      <c r="H4" s="15" t="e">
        <f>SUM(F12)</f>
        <v>#REF!</v>
      </c>
      <c r="I4" s="15" t="e">
        <f>SUM(H4)-I7+H11</f>
        <v>#REF!</v>
      </c>
      <c r="J4" s="15"/>
      <c r="K4" s="16" t="e">
        <f>SUM(I12)</f>
        <v>#REF!</v>
      </c>
      <c r="L4" s="16">
        <v>132670</v>
      </c>
      <c r="M4" s="15"/>
      <c r="N4" s="15">
        <f>SUM(L12)</f>
        <v>128670</v>
      </c>
      <c r="O4" s="15">
        <f t="shared" ref="O4:T4" si="0">SUM(N12)</f>
        <v>134221</v>
      </c>
      <c r="P4" s="15">
        <f t="shared" si="0"/>
        <v>93544</v>
      </c>
      <c r="Q4" s="15">
        <f t="shared" si="0"/>
        <v>65393</v>
      </c>
      <c r="R4" s="15">
        <f t="shared" si="0"/>
        <v>22393</v>
      </c>
      <c r="S4" s="15">
        <f t="shared" si="0"/>
        <v>32179</v>
      </c>
      <c r="T4" s="15">
        <f t="shared" si="0"/>
        <v>41965</v>
      </c>
      <c r="U4" s="6"/>
    </row>
    <row r="5" spans="1:21" ht="15.75" x14ac:dyDescent="0.25">
      <c r="B5" s="13"/>
      <c r="C5" s="17"/>
      <c r="D5" s="17"/>
      <c r="E5" s="18"/>
      <c r="F5" s="19"/>
      <c r="G5" s="20"/>
      <c r="H5" s="19"/>
      <c r="I5" s="19"/>
      <c r="J5" s="20"/>
      <c r="K5" s="16"/>
      <c r="L5" s="16"/>
      <c r="M5" s="15"/>
      <c r="N5" s="15"/>
      <c r="O5" s="15"/>
      <c r="P5" s="15"/>
      <c r="Q5" s="15"/>
      <c r="R5" s="14"/>
      <c r="S5" s="6"/>
      <c r="T5" s="6"/>
      <c r="U5" s="6"/>
    </row>
    <row r="6" spans="1:21" ht="15.75" x14ac:dyDescent="0.25">
      <c r="B6" s="6" t="s">
        <v>29</v>
      </c>
      <c r="C6" s="6"/>
      <c r="D6" s="6"/>
      <c r="E6" s="14">
        <v>0</v>
      </c>
      <c r="F6" s="15">
        <v>0</v>
      </c>
      <c r="G6" s="15"/>
      <c r="H6" s="15">
        <v>10000</v>
      </c>
      <c r="I6" s="15"/>
      <c r="J6" s="15"/>
      <c r="K6" s="15">
        <v>10000</v>
      </c>
      <c r="L6" s="15">
        <v>-10000</v>
      </c>
      <c r="M6" s="15"/>
      <c r="N6" s="15">
        <v>-1515</v>
      </c>
      <c r="O6" s="21">
        <v>-3977</v>
      </c>
      <c r="P6" s="15">
        <v>0</v>
      </c>
      <c r="Q6" s="6"/>
      <c r="R6" s="14">
        <v>0</v>
      </c>
      <c r="S6" s="14"/>
      <c r="T6" s="14"/>
      <c r="U6" s="6"/>
    </row>
    <row r="7" spans="1:21" ht="15.75" x14ac:dyDescent="0.25">
      <c r="A7" t="s">
        <v>65</v>
      </c>
      <c r="B7" s="6" t="s">
        <v>39</v>
      </c>
      <c r="C7" s="6"/>
      <c r="D7" s="6"/>
      <c r="E7" s="14">
        <v>0</v>
      </c>
      <c r="F7" s="15"/>
      <c r="G7" s="15"/>
      <c r="H7" s="15">
        <v>0</v>
      </c>
      <c r="I7" s="15">
        <v>5841</v>
      </c>
      <c r="J7" s="15"/>
      <c r="K7" s="15">
        <v>0</v>
      </c>
      <c r="L7" s="15"/>
      <c r="M7" s="15"/>
      <c r="N7" s="15">
        <v>-2720</v>
      </c>
      <c r="O7" s="15">
        <v>-20000</v>
      </c>
      <c r="P7" s="15">
        <v>-10547</v>
      </c>
      <c r="Q7" s="42">
        <v>-13000</v>
      </c>
      <c r="R7" s="14">
        <v>0</v>
      </c>
      <c r="S7" s="14"/>
      <c r="T7" s="14"/>
      <c r="U7" s="6"/>
    </row>
    <row r="8" spans="1:21" ht="15.75" x14ac:dyDescent="0.25">
      <c r="A8" t="s">
        <v>67</v>
      </c>
      <c r="B8" s="6" t="s">
        <v>43</v>
      </c>
      <c r="C8" s="6"/>
      <c r="D8" s="6"/>
      <c r="E8" s="14">
        <v>0</v>
      </c>
      <c r="F8" s="15"/>
      <c r="G8" s="15"/>
      <c r="H8" s="15">
        <v>21000</v>
      </c>
      <c r="I8" s="15"/>
      <c r="J8" s="15"/>
      <c r="K8" s="15">
        <v>21000</v>
      </c>
      <c r="L8" s="15">
        <v>0</v>
      </c>
      <c r="M8" s="15"/>
      <c r="N8" s="15"/>
      <c r="O8" s="15">
        <v>-2700</v>
      </c>
      <c r="P8" s="15">
        <v>-17642</v>
      </c>
      <c r="Q8" s="15">
        <v>-40000</v>
      </c>
      <c r="R8" s="14">
        <v>0</v>
      </c>
      <c r="S8" s="14"/>
      <c r="T8" s="14"/>
      <c r="U8" s="6"/>
    </row>
    <row r="9" spans="1:21" ht="15.75" x14ac:dyDescent="0.25">
      <c r="A9" t="s">
        <v>66</v>
      </c>
      <c r="B9" s="6" t="s">
        <v>59</v>
      </c>
      <c r="C9" s="6"/>
      <c r="D9" s="6"/>
      <c r="E9" s="14"/>
      <c r="F9" s="15"/>
      <c r="G9" s="15"/>
      <c r="H9" s="15"/>
      <c r="I9" s="15"/>
      <c r="J9" s="15"/>
      <c r="K9" s="15"/>
      <c r="L9" s="15"/>
      <c r="M9" s="15"/>
      <c r="N9" s="15">
        <v>0</v>
      </c>
      <c r="O9" s="15">
        <v>0</v>
      </c>
      <c r="P9" s="15">
        <v>-9748</v>
      </c>
      <c r="Q9" s="15" t="s">
        <v>11</v>
      </c>
      <c r="R9" s="14"/>
      <c r="S9" s="14"/>
      <c r="T9" s="14"/>
      <c r="U9" s="6"/>
    </row>
    <row r="10" spans="1:21" ht="15.75" x14ac:dyDescent="0.25">
      <c r="B10" s="6" t="s">
        <v>41</v>
      </c>
      <c r="C10" s="6"/>
      <c r="D10" s="6"/>
      <c r="E10" s="14">
        <v>0</v>
      </c>
      <c r="F10" s="15">
        <v>0</v>
      </c>
      <c r="G10" s="15"/>
      <c r="H10" s="15">
        <v>0</v>
      </c>
      <c r="I10" s="15"/>
      <c r="J10" s="15"/>
      <c r="K10" s="15">
        <v>0</v>
      </c>
      <c r="L10" s="15"/>
      <c r="M10" s="15"/>
      <c r="N10" s="15">
        <v>0</v>
      </c>
      <c r="O10" s="15">
        <v>-20000</v>
      </c>
      <c r="P10" s="15">
        <v>0</v>
      </c>
      <c r="Q10" s="6"/>
      <c r="R10" s="14">
        <v>0</v>
      </c>
      <c r="S10" s="14"/>
      <c r="T10" s="14"/>
      <c r="U10" s="6"/>
    </row>
    <row r="11" spans="1:21" ht="15.75" x14ac:dyDescent="0.25">
      <c r="B11" s="6" t="s">
        <v>1</v>
      </c>
      <c r="C11" s="6"/>
      <c r="D11" s="6"/>
      <c r="E11" s="14">
        <v>0</v>
      </c>
      <c r="F11" s="15">
        <v>35145</v>
      </c>
      <c r="G11" s="15"/>
      <c r="H11" s="15">
        <v>11576</v>
      </c>
      <c r="I11" s="15">
        <v>11576</v>
      </c>
      <c r="J11" s="15"/>
      <c r="K11" s="21">
        <v>6000</v>
      </c>
      <c r="L11" s="21">
        <v>6000</v>
      </c>
      <c r="M11" s="15"/>
      <c r="N11" s="15">
        <v>9786</v>
      </c>
      <c r="O11" s="15">
        <v>6000</v>
      </c>
      <c r="P11" s="15">
        <v>9786</v>
      </c>
      <c r="Q11" s="14">
        <v>10000</v>
      </c>
      <c r="R11" s="14">
        <v>9786</v>
      </c>
      <c r="S11" s="14">
        <v>9786</v>
      </c>
      <c r="T11" s="14">
        <v>9786</v>
      </c>
      <c r="U11" s="6"/>
    </row>
    <row r="12" spans="1:21" ht="16.5" thickBot="1" x14ac:dyDescent="0.3">
      <c r="B12" s="22" t="s">
        <v>21</v>
      </c>
      <c r="C12" s="22"/>
      <c r="D12" s="22"/>
      <c r="E12" s="23" t="e">
        <f>SUM(#REF!)-#REF!-#REF!-E6-E7-E8-E10+E11</f>
        <v>#REF!</v>
      </c>
      <c r="F12" s="24" t="e">
        <f>SUM(F4)-#REF!-#REF!-F6-F7-F8-F10+F11</f>
        <v>#REF!</v>
      </c>
      <c r="G12" s="24"/>
      <c r="H12" s="24" t="e">
        <f>SUM(H4)-#REF!-#REF!-H6-H7-H8-H10+H11</f>
        <v>#REF!</v>
      </c>
      <c r="I12" s="24" t="e">
        <f>SUM(I4)-I7+I11</f>
        <v>#REF!</v>
      </c>
      <c r="J12" s="24"/>
      <c r="K12" s="24" t="e">
        <f>SUM(K4)-#REF!-K6-K8+K11</f>
        <v>#REF!</v>
      </c>
      <c r="L12" s="24">
        <f>SUM(L4:L11)</f>
        <v>128670</v>
      </c>
      <c r="M12" s="24"/>
      <c r="N12" s="24">
        <f t="shared" ref="N12:T12" si="1">SUM(N4:N11)</f>
        <v>134221</v>
      </c>
      <c r="O12" s="24">
        <f t="shared" si="1"/>
        <v>93544</v>
      </c>
      <c r="P12" s="24">
        <f t="shared" si="1"/>
        <v>65393</v>
      </c>
      <c r="Q12" s="24">
        <f t="shared" si="1"/>
        <v>22393</v>
      </c>
      <c r="R12" s="24">
        <f t="shared" si="1"/>
        <v>32179</v>
      </c>
      <c r="S12" s="24">
        <f t="shared" si="1"/>
        <v>41965</v>
      </c>
      <c r="T12" s="24">
        <f t="shared" si="1"/>
        <v>51751</v>
      </c>
      <c r="U12" s="6"/>
    </row>
    <row r="13" spans="1:21" ht="15.75" x14ac:dyDescent="0.25">
      <c r="B13" s="6"/>
      <c r="C13" s="6"/>
      <c r="D13" s="6"/>
      <c r="E13" s="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6"/>
      <c r="R13" s="6"/>
      <c r="S13" s="6"/>
      <c r="T13" s="6"/>
      <c r="U13" s="6"/>
    </row>
    <row r="14" spans="1:21" ht="15.75" x14ac:dyDescent="0.25">
      <c r="B14" s="13" t="s">
        <v>3</v>
      </c>
      <c r="C14" s="6"/>
      <c r="D14" s="14"/>
      <c r="E14" s="14"/>
      <c r="F14" s="15">
        <v>43400</v>
      </c>
      <c r="G14" s="15"/>
      <c r="H14" s="15">
        <f>SUM(F23)</f>
        <v>67064</v>
      </c>
      <c r="I14" s="15">
        <f>SUM(H14)</f>
        <v>67064</v>
      </c>
      <c r="J14" s="15"/>
      <c r="K14" s="15">
        <f>SUM(I23)</f>
        <v>44514</v>
      </c>
      <c r="L14" s="15">
        <f>SUM(K23)</f>
        <v>38700</v>
      </c>
      <c r="M14" s="15"/>
      <c r="N14" s="15">
        <f>SUM(L23)</f>
        <v>32886</v>
      </c>
      <c r="O14" s="15">
        <f t="shared" ref="O14:T14" si="2">SUM(N23)</f>
        <v>42108.74</v>
      </c>
      <c r="P14" s="15">
        <f t="shared" si="2"/>
        <v>40411.74</v>
      </c>
      <c r="Q14" s="15">
        <f t="shared" si="2"/>
        <v>54108.74</v>
      </c>
      <c r="R14" s="15">
        <f t="shared" si="2"/>
        <v>52608.74</v>
      </c>
      <c r="S14" s="15">
        <f t="shared" si="2"/>
        <v>16608.739999999998</v>
      </c>
      <c r="T14" s="15">
        <f t="shared" si="2"/>
        <v>53608.74</v>
      </c>
      <c r="U14" s="6"/>
    </row>
    <row r="15" spans="1:21" ht="15.75" x14ac:dyDescent="0.25">
      <c r="B15" s="13"/>
      <c r="C15" s="6"/>
      <c r="D15" s="14"/>
      <c r="E15" s="14"/>
      <c r="F15" s="15"/>
      <c r="G15" s="15"/>
      <c r="H15" s="15"/>
      <c r="I15" s="15"/>
      <c r="J15" s="15"/>
      <c r="K15" s="15">
        <f>SUM(I24)</f>
        <v>0</v>
      </c>
      <c r="L15" s="15">
        <f>SUM(K24)</f>
        <v>0</v>
      </c>
      <c r="M15" s="15"/>
      <c r="N15" s="15"/>
      <c r="O15" s="15"/>
      <c r="P15" s="15"/>
      <c r="Q15" s="15"/>
      <c r="R15" s="6"/>
      <c r="S15" s="6"/>
      <c r="T15" s="6"/>
      <c r="U15" s="6"/>
    </row>
    <row r="16" spans="1:21" ht="15.75" x14ac:dyDescent="0.25">
      <c r="A16" t="s">
        <v>69</v>
      </c>
      <c r="B16" s="6" t="s">
        <v>27</v>
      </c>
      <c r="C16" s="6"/>
      <c r="D16" s="14"/>
      <c r="E16" s="14">
        <v>0</v>
      </c>
      <c r="F16" s="15"/>
      <c r="G16" s="15"/>
      <c r="H16" s="15">
        <v>47780</v>
      </c>
      <c r="I16" s="15">
        <v>42903</v>
      </c>
      <c r="J16" s="15"/>
      <c r="K16" s="15">
        <v>0</v>
      </c>
      <c r="L16" s="15"/>
      <c r="M16" s="15"/>
      <c r="N16" s="15">
        <v>0</v>
      </c>
      <c r="O16" s="15">
        <v>-4433</v>
      </c>
      <c r="P16" s="15">
        <v>-14933</v>
      </c>
      <c r="Q16" s="14">
        <v>0</v>
      </c>
      <c r="R16" s="14">
        <v>-53000</v>
      </c>
      <c r="S16" s="6"/>
      <c r="T16" s="14">
        <v>-50000</v>
      </c>
      <c r="U16" s="6"/>
    </row>
    <row r="17" spans="1:21" ht="15.75" x14ac:dyDescent="0.25">
      <c r="A17" t="s">
        <v>68</v>
      </c>
      <c r="B17" s="6" t="s">
        <v>79</v>
      </c>
      <c r="C17" s="6"/>
      <c r="D17" s="14"/>
      <c r="E17" s="14">
        <v>1100</v>
      </c>
      <c r="F17" s="15">
        <v>0</v>
      </c>
      <c r="G17" s="15"/>
      <c r="H17" s="15">
        <v>0</v>
      </c>
      <c r="I17" s="15"/>
      <c r="J17" s="15"/>
      <c r="K17" s="15">
        <v>30814</v>
      </c>
      <c r="L17" s="15">
        <v>-30814</v>
      </c>
      <c r="M17" s="15"/>
      <c r="N17" s="15">
        <v>-5777.26</v>
      </c>
      <c r="O17" s="15">
        <v>0</v>
      </c>
      <c r="P17" s="15">
        <v>-3370</v>
      </c>
      <c r="Q17" s="27"/>
      <c r="R17" s="32">
        <v>-20000</v>
      </c>
      <c r="S17" s="6"/>
      <c r="T17" s="6"/>
      <c r="U17" s="6"/>
    </row>
    <row r="18" spans="1:21" ht="15.75" x14ac:dyDescent="0.25">
      <c r="A18" t="s">
        <v>69</v>
      </c>
      <c r="B18" s="6" t="s">
        <v>4</v>
      </c>
      <c r="C18" s="6"/>
      <c r="D18" s="14"/>
      <c r="E18" s="14">
        <v>0</v>
      </c>
      <c r="F18" s="15">
        <v>6336</v>
      </c>
      <c r="G18" s="15"/>
      <c r="H18" s="15">
        <v>0</v>
      </c>
      <c r="I18" s="15"/>
      <c r="J18" s="15"/>
      <c r="K18" s="15"/>
      <c r="L18" s="15"/>
      <c r="M18" s="15"/>
      <c r="N18" s="15"/>
      <c r="O18" s="15">
        <v>-31864</v>
      </c>
      <c r="P18" s="15">
        <v>0</v>
      </c>
      <c r="Q18" s="28"/>
      <c r="R18" s="14">
        <v>0</v>
      </c>
      <c r="S18" s="6"/>
      <c r="T18" s="6"/>
      <c r="U18" s="6"/>
    </row>
    <row r="19" spans="1:21" ht="15.75" x14ac:dyDescent="0.25">
      <c r="B19" s="6" t="s">
        <v>80</v>
      </c>
      <c r="C19" s="6"/>
      <c r="D19" s="14"/>
      <c r="E19" s="14"/>
      <c r="F19" s="14"/>
      <c r="G19" s="15"/>
      <c r="H19" s="15">
        <v>9710</v>
      </c>
      <c r="I19" s="15">
        <v>9706</v>
      </c>
      <c r="J19" s="15"/>
      <c r="K19" s="14">
        <v>0</v>
      </c>
      <c r="L19" s="14"/>
      <c r="M19" s="14"/>
      <c r="N19" s="14">
        <v>0</v>
      </c>
      <c r="O19" s="14">
        <v>0</v>
      </c>
      <c r="P19" s="14">
        <v>0</v>
      </c>
      <c r="Q19" s="14">
        <v>-33500</v>
      </c>
      <c r="R19" s="14">
        <v>0</v>
      </c>
      <c r="S19" s="6"/>
      <c r="T19" s="6"/>
      <c r="U19" s="6"/>
    </row>
    <row r="20" spans="1:21" ht="15.75" x14ac:dyDescent="0.25">
      <c r="B20" s="6" t="s">
        <v>36</v>
      </c>
      <c r="C20" s="6"/>
      <c r="D20" s="14"/>
      <c r="E20" s="14"/>
      <c r="F20" s="14"/>
      <c r="G20" s="15"/>
      <c r="H20" s="15">
        <v>31970</v>
      </c>
      <c r="I20" s="15">
        <v>29370</v>
      </c>
      <c r="J20" s="15"/>
      <c r="K20" s="14">
        <v>0</v>
      </c>
      <c r="L20" s="14"/>
      <c r="M20" s="14"/>
      <c r="N20" s="14">
        <v>0</v>
      </c>
      <c r="O20" s="14">
        <v>0</v>
      </c>
      <c r="P20" s="42">
        <v>0</v>
      </c>
      <c r="Q20" s="44"/>
      <c r="R20" s="14">
        <v>0</v>
      </c>
      <c r="S20" s="6"/>
      <c r="T20" s="6"/>
      <c r="U20" s="6"/>
    </row>
    <row r="21" spans="1:21" ht="15.75" x14ac:dyDescent="0.25">
      <c r="B21" s="6" t="s">
        <v>28</v>
      </c>
      <c r="C21" s="6"/>
      <c r="D21" s="14"/>
      <c r="E21" s="14"/>
      <c r="F21" s="14"/>
      <c r="G21" s="15"/>
      <c r="H21" s="15">
        <v>4000</v>
      </c>
      <c r="I21" s="15">
        <v>3995</v>
      </c>
      <c r="J21" s="15"/>
      <c r="K21" s="14">
        <v>0</v>
      </c>
      <c r="L21" s="14"/>
      <c r="M21" s="14"/>
      <c r="N21" s="14">
        <v>0</v>
      </c>
      <c r="O21" s="14">
        <v>0</v>
      </c>
      <c r="P21" s="14">
        <v>0</v>
      </c>
      <c r="Q21" s="28" t="s">
        <v>11</v>
      </c>
      <c r="R21" s="14">
        <v>0</v>
      </c>
      <c r="S21" s="6"/>
      <c r="T21" s="14">
        <v>-12000</v>
      </c>
      <c r="U21" s="6"/>
    </row>
    <row r="22" spans="1:21" ht="15.75" x14ac:dyDescent="0.25">
      <c r="B22" s="6" t="s">
        <v>1</v>
      </c>
      <c r="C22" s="6"/>
      <c r="D22" s="14"/>
      <c r="E22" s="14">
        <v>0</v>
      </c>
      <c r="F22" s="15">
        <v>30000</v>
      </c>
      <c r="G22" s="15"/>
      <c r="H22" s="15">
        <v>63424</v>
      </c>
      <c r="I22" s="15">
        <v>63424</v>
      </c>
      <c r="J22" s="15"/>
      <c r="K22" s="21">
        <v>25000</v>
      </c>
      <c r="L22" s="21">
        <v>25000</v>
      </c>
      <c r="M22" s="15"/>
      <c r="N22" s="15">
        <v>15000</v>
      </c>
      <c r="O22" s="15">
        <v>34600</v>
      </c>
      <c r="P22" s="15">
        <v>32000</v>
      </c>
      <c r="Q22" s="14">
        <v>32000</v>
      </c>
      <c r="R22" s="14">
        <v>37000</v>
      </c>
      <c r="S22" s="14">
        <v>37000</v>
      </c>
      <c r="T22" s="14">
        <v>37000</v>
      </c>
      <c r="U22" s="6"/>
    </row>
    <row r="23" spans="1:21" ht="16.5" thickBot="1" x14ac:dyDescent="0.3">
      <c r="B23" s="22" t="s">
        <v>21</v>
      </c>
      <c r="C23" s="22"/>
      <c r="D23" s="29"/>
      <c r="E23" s="23" t="e">
        <f>SUM(#REF!)-E16-E17-E18+E22</f>
        <v>#REF!</v>
      </c>
      <c r="F23" s="24">
        <f>SUM(F14)-F16-F17-F18+F22</f>
        <v>67064</v>
      </c>
      <c r="G23" s="24"/>
      <c r="H23" s="24">
        <f>SUM(H14)-H16-H17-H18-H19-H20-H21+H22</f>
        <v>37028</v>
      </c>
      <c r="I23" s="24">
        <f>SUM(I14)-I16-I19-I20-I21+I22</f>
        <v>44514</v>
      </c>
      <c r="J23" s="24"/>
      <c r="K23" s="24">
        <f>SUM(K14)-K17+K22</f>
        <v>38700</v>
      </c>
      <c r="L23" s="24">
        <f>SUM(L14:L22)</f>
        <v>32886</v>
      </c>
      <c r="M23" s="24"/>
      <c r="N23" s="24">
        <f t="shared" ref="N23:T23" si="3">SUM(N14:N22)</f>
        <v>42108.74</v>
      </c>
      <c r="O23" s="24">
        <f t="shared" si="3"/>
        <v>40411.74</v>
      </c>
      <c r="P23" s="24">
        <f t="shared" si="3"/>
        <v>54108.74</v>
      </c>
      <c r="Q23" s="24">
        <f t="shared" si="3"/>
        <v>52608.74</v>
      </c>
      <c r="R23" s="24">
        <f>SUM(R14:R22)</f>
        <v>16608.739999999998</v>
      </c>
      <c r="S23" s="24">
        <f t="shared" si="3"/>
        <v>53608.74</v>
      </c>
      <c r="T23" s="24">
        <f t="shared" si="3"/>
        <v>28608.739999999998</v>
      </c>
      <c r="U23" s="6"/>
    </row>
    <row r="24" spans="1:21" ht="15.75" x14ac:dyDescent="0.25">
      <c r="B24" s="6"/>
      <c r="C24" s="6"/>
      <c r="D24" s="6"/>
      <c r="E24" s="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6"/>
      <c r="R24" s="6"/>
      <c r="S24" s="6"/>
      <c r="T24" s="6"/>
      <c r="U24" s="6"/>
    </row>
    <row r="25" spans="1:21" ht="15.75" x14ac:dyDescent="0.25">
      <c r="B25" s="13" t="s">
        <v>5</v>
      </c>
      <c r="C25" s="6"/>
      <c r="D25" s="14"/>
      <c r="E25" s="14"/>
      <c r="F25" s="15">
        <v>93764</v>
      </c>
      <c r="G25" s="15"/>
      <c r="H25" s="15">
        <f>SUM(F33)</f>
        <v>46465</v>
      </c>
      <c r="I25" s="15">
        <f>SUM(H25)</f>
        <v>46465</v>
      </c>
      <c r="J25" s="15"/>
      <c r="K25" s="15">
        <f>SUM(I33)</f>
        <v>51965</v>
      </c>
      <c r="L25" s="15">
        <f>SUM(K33)</f>
        <v>57465</v>
      </c>
      <c r="M25" s="15"/>
      <c r="N25" s="15">
        <f>SUM(L33)</f>
        <v>62965</v>
      </c>
      <c r="O25" s="15">
        <f t="shared" ref="O25:T25" si="4">SUM(N33)</f>
        <v>72965</v>
      </c>
      <c r="P25" s="15">
        <f t="shared" si="4"/>
        <v>82965</v>
      </c>
      <c r="Q25" s="15">
        <f t="shared" si="4"/>
        <v>232862</v>
      </c>
      <c r="R25" s="15">
        <f t="shared" si="4"/>
        <v>64362</v>
      </c>
      <c r="S25" s="15">
        <f t="shared" si="4"/>
        <v>74362</v>
      </c>
      <c r="T25" s="15">
        <f t="shared" si="4"/>
        <v>-75638</v>
      </c>
      <c r="U25" s="6"/>
    </row>
    <row r="26" spans="1:21" ht="15.75" x14ac:dyDescent="0.25">
      <c r="B26" s="13"/>
      <c r="C26" s="6"/>
      <c r="D26" s="14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6"/>
      <c r="R26" s="6"/>
      <c r="S26" s="6"/>
      <c r="T26" s="6"/>
      <c r="U26" s="6"/>
    </row>
    <row r="27" spans="1:21" ht="15.75" x14ac:dyDescent="0.25">
      <c r="B27" s="6" t="s">
        <v>83</v>
      </c>
      <c r="C27" s="6"/>
      <c r="D27" s="14"/>
      <c r="E27" s="14">
        <v>0</v>
      </c>
      <c r="F27" s="15">
        <v>0</v>
      </c>
      <c r="G27" s="15"/>
      <c r="H27" s="15">
        <v>0</v>
      </c>
      <c r="I27" s="15">
        <v>4500</v>
      </c>
      <c r="J27" s="15"/>
      <c r="K27" s="15">
        <v>4500</v>
      </c>
      <c r="L27" s="15">
        <v>-4500</v>
      </c>
      <c r="M27" s="15"/>
      <c r="N27" s="15">
        <v>0</v>
      </c>
      <c r="O27" s="15">
        <v>0</v>
      </c>
      <c r="P27" s="15">
        <v>0</v>
      </c>
      <c r="Q27" s="32">
        <v>-8500</v>
      </c>
      <c r="R27" s="32">
        <v>0</v>
      </c>
      <c r="S27" s="6"/>
      <c r="T27" s="6"/>
      <c r="U27" s="6"/>
    </row>
    <row r="28" spans="1:21" ht="15.75" x14ac:dyDescent="0.25">
      <c r="A28" t="s">
        <v>70</v>
      </c>
      <c r="B28" s="6" t="s">
        <v>48</v>
      </c>
      <c r="C28" s="6"/>
      <c r="D28" s="14"/>
      <c r="E28" s="14">
        <v>0</v>
      </c>
      <c r="F28" s="15">
        <v>3035</v>
      </c>
      <c r="G28" s="15"/>
      <c r="H28" s="15">
        <v>3035</v>
      </c>
      <c r="I28" s="15"/>
      <c r="J28" s="15"/>
      <c r="K28" s="15">
        <v>0</v>
      </c>
      <c r="L28" s="15"/>
      <c r="M28" s="15"/>
      <c r="N28" s="15">
        <v>0</v>
      </c>
      <c r="O28" s="15">
        <v>0</v>
      </c>
      <c r="P28" s="15">
        <v>-10103</v>
      </c>
      <c r="Q28" s="42"/>
      <c r="R28" s="14">
        <v>0</v>
      </c>
      <c r="S28" s="6"/>
      <c r="T28" s="6"/>
      <c r="U28" s="6"/>
    </row>
    <row r="29" spans="1:21" ht="15.75" x14ac:dyDescent="0.25">
      <c r="B29" s="6" t="s">
        <v>6</v>
      </c>
      <c r="C29" s="6"/>
      <c r="D29" s="14"/>
      <c r="E29" s="14">
        <v>0</v>
      </c>
      <c r="F29" s="15">
        <v>0</v>
      </c>
      <c r="G29" s="15"/>
      <c r="H29" s="15">
        <v>0</v>
      </c>
      <c r="I29" s="15"/>
      <c r="J29" s="15"/>
      <c r="K29" s="15">
        <v>0</v>
      </c>
      <c r="L29" s="15"/>
      <c r="M29" s="15"/>
      <c r="N29" s="15"/>
      <c r="O29" s="15">
        <v>0</v>
      </c>
      <c r="P29" s="15">
        <v>0</v>
      </c>
      <c r="Q29" s="14">
        <v>-170000</v>
      </c>
      <c r="R29" s="14"/>
      <c r="S29" s="6"/>
      <c r="T29" s="6"/>
      <c r="U29" s="6"/>
    </row>
    <row r="30" spans="1:21" ht="15.75" x14ac:dyDescent="0.25">
      <c r="B30" s="6" t="s">
        <v>54</v>
      </c>
      <c r="C30" s="6"/>
      <c r="D30" s="14"/>
      <c r="E30" s="14"/>
      <c r="F30" s="15"/>
      <c r="G30" s="15"/>
      <c r="H30" s="15"/>
      <c r="I30" s="15"/>
      <c r="J30" s="15"/>
      <c r="K30" s="15"/>
      <c r="L30" s="15"/>
      <c r="M30" s="15"/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-160000</v>
      </c>
      <c r="T30" s="14">
        <v>0</v>
      </c>
      <c r="U30" s="6"/>
    </row>
    <row r="31" spans="1:21" ht="15.75" x14ac:dyDescent="0.25">
      <c r="B31" s="6" t="s">
        <v>7</v>
      </c>
      <c r="C31" s="6"/>
      <c r="D31" s="14"/>
      <c r="E31" s="14">
        <v>0</v>
      </c>
      <c r="F31" s="21">
        <v>54264</v>
      </c>
      <c r="G31" s="15"/>
      <c r="H31" s="15">
        <v>0</v>
      </c>
      <c r="I31" s="15"/>
      <c r="J31" s="15"/>
      <c r="K31" s="15">
        <v>0</v>
      </c>
      <c r="L31" s="15"/>
      <c r="M31" s="15"/>
      <c r="N31" s="15">
        <v>0</v>
      </c>
      <c r="O31" s="15">
        <v>0</v>
      </c>
      <c r="P31" s="15">
        <v>0</v>
      </c>
      <c r="Q31" s="14">
        <v>0</v>
      </c>
      <c r="R31" s="14">
        <v>0</v>
      </c>
      <c r="S31" s="6"/>
      <c r="T31" s="14">
        <v>-225000</v>
      </c>
      <c r="U31" s="6"/>
    </row>
    <row r="32" spans="1:21" ht="15.75" x14ac:dyDescent="0.25">
      <c r="B32" s="6" t="s">
        <v>1</v>
      </c>
      <c r="C32" s="6"/>
      <c r="D32" s="14"/>
      <c r="E32" s="14">
        <v>10000</v>
      </c>
      <c r="F32" s="15">
        <v>10000</v>
      </c>
      <c r="G32" s="15"/>
      <c r="H32" s="15">
        <v>10000</v>
      </c>
      <c r="I32" s="15">
        <v>10000</v>
      </c>
      <c r="J32" s="15"/>
      <c r="K32" s="15">
        <v>10000</v>
      </c>
      <c r="L32" s="15">
        <v>10000</v>
      </c>
      <c r="M32" s="15"/>
      <c r="N32" s="15">
        <v>10000</v>
      </c>
      <c r="O32" s="15">
        <v>10000</v>
      </c>
      <c r="P32" s="15">
        <v>160000</v>
      </c>
      <c r="Q32" s="14">
        <v>10000</v>
      </c>
      <c r="R32" s="14">
        <v>10000</v>
      </c>
      <c r="S32" s="14">
        <v>10000</v>
      </c>
      <c r="T32" s="14">
        <v>10000</v>
      </c>
      <c r="U32" s="6"/>
    </row>
    <row r="33" spans="1:21" ht="16.5" thickBot="1" x14ac:dyDescent="0.3">
      <c r="B33" s="22" t="s">
        <v>21</v>
      </c>
      <c r="C33" s="22"/>
      <c r="D33" s="29"/>
      <c r="E33" s="23" t="e">
        <f>SUM(#REF!)-E27-E28-E29-E31+E32</f>
        <v>#REF!</v>
      </c>
      <c r="F33" s="24">
        <f>SUM(F25)-F27-F28-F29-F31+F32</f>
        <v>46465</v>
      </c>
      <c r="G33" s="24"/>
      <c r="H33" s="24">
        <f>SUM(H25)-H27-H28-H29-H31+H32</f>
        <v>53430</v>
      </c>
      <c r="I33" s="24">
        <f>SUM(I25)- (I27)+I32</f>
        <v>51965</v>
      </c>
      <c r="J33" s="24"/>
      <c r="K33" s="24">
        <f>SUM(K25)-K27+K32</f>
        <v>57465</v>
      </c>
      <c r="L33" s="24">
        <f>SUM(L25:L32)</f>
        <v>62965</v>
      </c>
      <c r="M33" s="24"/>
      <c r="N33" s="24">
        <f t="shared" ref="N33:S33" si="5">SUM(N25:N32)</f>
        <v>72965</v>
      </c>
      <c r="O33" s="24">
        <f t="shared" si="5"/>
        <v>82965</v>
      </c>
      <c r="P33" s="24">
        <f t="shared" si="5"/>
        <v>232862</v>
      </c>
      <c r="Q33" s="25">
        <f>SUM(Q25:Q32)</f>
        <v>64362</v>
      </c>
      <c r="R33" s="25">
        <f t="shared" si="5"/>
        <v>74362</v>
      </c>
      <c r="S33" s="25">
        <f t="shared" si="5"/>
        <v>-75638</v>
      </c>
      <c r="T33" s="25">
        <f t="shared" ref="T33" si="6">SUM(T25:T32)</f>
        <v>-290638</v>
      </c>
      <c r="U33" s="6"/>
    </row>
    <row r="34" spans="1:21" ht="15.75" x14ac:dyDescent="0.25"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6"/>
      <c r="R34" s="6"/>
      <c r="S34" s="6"/>
      <c r="T34" s="6"/>
      <c r="U34" s="6"/>
    </row>
    <row r="35" spans="1:21" ht="15.75" x14ac:dyDescent="0.25">
      <c r="B35" s="6"/>
      <c r="C35" s="6"/>
      <c r="D35" s="6"/>
      <c r="E35" s="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6"/>
      <c r="R35" s="6"/>
      <c r="S35" s="6"/>
      <c r="T35" s="6"/>
      <c r="U35" s="6"/>
    </row>
    <row r="36" spans="1:21" ht="15.75" x14ac:dyDescent="0.25">
      <c r="B36" s="13" t="s">
        <v>8</v>
      </c>
      <c r="C36" s="6"/>
      <c r="D36" s="14"/>
      <c r="E36" s="14"/>
      <c r="F36" s="15">
        <v>206158</v>
      </c>
      <c r="G36" s="15"/>
      <c r="H36" s="15">
        <f>SUM(F52)</f>
        <v>281158</v>
      </c>
      <c r="I36" s="15">
        <f>SUM(H36)</f>
        <v>281158</v>
      </c>
      <c r="J36" s="15"/>
      <c r="K36" s="15">
        <f>SUM(I52)</f>
        <v>280251</v>
      </c>
      <c r="L36" s="15">
        <f>SUM(K52)</f>
        <v>267751</v>
      </c>
      <c r="M36" s="15"/>
      <c r="N36" s="15">
        <f>SUM(L52)</f>
        <v>146751</v>
      </c>
      <c r="O36" s="15">
        <f t="shared" ref="O36:T36" si="7">SUM(N52)</f>
        <v>116483</v>
      </c>
      <c r="P36" s="15">
        <f t="shared" si="7"/>
        <v>146150</v>
      </c>
      <c r="Q36" s="15">
        <v>630000</v>
      </c>
      <c r="R36" s="15">
        <f t="shared" si="7"/>
        <v>-2000</v>
      </c>
      <c r="S36" s="15">
        <f t="shared" si="7"/>
        <v>-55000</v>
      </c>
      <c r="T36" s="15">
        <f t="shared" si="7"/>
        <v>-18000</v>
      </c>
      <c r="U36" s="6"/>
    </row>
    <row r="37" spans="1:21" ht="15.75" x14ac:dyDescent="0.25">
      <c r="B37" s="13"/>
      <c r="C37" s="6"/>
      <c r="D37" s="14"/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6"/>
      <c r="R37" s="6"/>
      <c r="S37" s="6"/>
      <c r="T37" s="6"/>
      <c r="U37" s="6"/>
    </row>
    <row r="38" spans="1:21" ht="15.75" x14ac:dyDescent="0.25">
      <c r="B38" s="6" t="s">
        <v>46</v>
      </c>
      <c r="C38" s="6"/>
      <c r="D38" s="14"/>
      <c r="E38" s="14">
        <v>0</v>
      </c>
      <c r="F38" s="15">
        <v>0</v>
      </c>
      <c r="G38" s="15"/>
      <c r="H38" s="15">
        <v>0</v>
      </c>
      <c r="I38" s="15"/>
      <c r="J38" s="15"/>
      <c r="K38" s="15">
        <v>0</v>
      </c>
      <c r="L38" s="15"/>
      <c r="M38" s="15"/>
      <c r="N38" s="15">
        <v>0</v>
      </c>
      <c r="O38" s="15">
        <v>0</v>
      </c>
      <c r="P38" s="15"/>
      <c r="Q38" s="14">
        <v>0</v>
      </c>
      <c r="R38" s="42">
        <v>0</v>
      </c>
      <c r="S38" s="14"/>
      <c r="T38" s="14"/>
      <c r="U38" s="6"/>
    </row>
    <row r="39" spans="1:21" ht="15.75" x14ac:dyDescent="0.25">
      <c r="B39" s="6" t="s">
        <v>23</v>
      </c>
      <c r="C39" s="6"/>
      <c r="D39" s="14"/>
      <c r="E39" s="14">
        <v>0</v>
      </c>
      <c r="F39" s="15"/>
      <c r="G39" s="15"/>
      <c r="H39" s="15">
        <v>125000</v>
      </c>
      <c r="I39" s="15">
        <v>25000</v>
      </c>
      <c r="J39" s="15"/>
      <c r="K39" s="21">
        <v>0</v>
      </c>
      <c r="L39" s="21"/>
      <c r="M39" s="15"/>
      <c r="N39" s="15">
        <v>-41463</v>
      </c>
      <c r="O39" s="15">
        <v>0</v>
      </c>
      <c r="P39" s="15"/>
      <c r="Q39" s="14">
        <v>-150000</v>
      </c>
      <c r="R39" s="14"/>
      <c r="S39" s="14"/>
      <c r="T39" s="14"/>
      <c r="U39" s="6"/>
    </row>
    <row r="40" spans="1:21" ht="15.75" x14ac:dyDescent="0.25">
      <c r="A40" t="s">
        <v>71</v>
      </c>
      <c r="B40" s="6" t="s">
        <v>55</v>
      </c>
      <c r="C40" s="6"/>
      <c r="D40" s="14"/>
      <c r="E40" s="14">
        <v>0</v>
      </c>
      <c r="F40" s="15">
        <v>0</v>
      </c>
      <c r="G40" s="15"/>
      <c r="H40" s="15">
        <v>0</v>
      </c>
      <c r="I40" s="15"/>
      <c r="J40" s="15"/>
      <c r="K40" s="15">
        <v>0</v>
      </c>
      <c r="L40" s="15">
        <v>-116500</v>
      </c>
      <c r="M40" s="15"/>
      <c r="N40" s="15">
        <v>0</v>
      </c>
      <c r="O40" s="15">
        <v>0</v>
      </c>
      <c r="P40" s="15">
        <v>-71970</v>
      </c>
      <c r="Q40" s="42">
        <v>0</v>
      </c>
      <c r="R40" s="14">
        <v>0</v>
      </c>
      <c r="S40" s="14"/>
      <c r="T40" s="14"/>
      <c r="U40" s="6"/>
    </row>
    <row r="41" spans="1:21" ht="15.75" x14ac:dyDescent="0.25">
      <c r="B41" s="6" t="s">
        <v>56</v>
      </c>
      <c r="C41" s="6"/>
      <c r="D41" s="14"/>
      <c r="E41" s="14">
        <v>0</v>
      </c>
      <c r="F41" s="15">
        <v>0</v>
      </c>
      <c r="G41" s="15"/>
      <c r="H41" s="15">
        <v>50297</v>
      </c>
      <c r="I41" s="21">
        <v>50297</v>
      </c>
      <c r="J41" s="15"/>
      <c r="K41" s="15">
        <v>50000</v>
      </c>
      <c r="L41" s="15">
        <v>-42000</v>
      </c>
      <c r="M41" s="15"/>
      <c r="N41" s="15">
        <v>-6805</v>
      </c>
      <c r="O41" s="15">
        <v>0</v>
      </c>
      <c r="P41" s="15">
        <v>0</v>
      </c>
      <c r="Q41" s="6"/>
      <c r="R41" s="14">
        <v>-90000</v>
      </c>
      <c r="S41" s="14"/>
      <c r="T41" s="14"/>
      <c r="U41" s="6"/>
    </row>
    <row r="42" spans="1:21" ht="15.75" x14ac:dyDescent="0.25">
      <c r="A42" t="s">
        <v>75</v>
      </c>
      <c r="B42" s="6" t="s">
        <v>35</v>
      </c>
      <c r="C42" s="6"/>
      <c r="D42" s="14"/>
      <c r="E42" s="31">
        <v>46703</v>
      </c>
      <c r="F42" s="15">
        <v>0</v>
      </c>
      <c r="G42" s="15"/>
      <c r="H42" s="15">
        <v>0</v>
      </c>
      <c r="I42" s="15"/>
      <c r="J42" s="15"/>
      <c r="K42" s="15">
        <v>0</v>
      </c>
      <c r="L42" s="15"/>
      <c r="M42" s="15"/>
      <c r="N42" s="15">
        <v>-7000</v>
      </c>
      <c r="O42" s="15">
        <v>0</v>
      </c>
      <c r="P42" s="15">
        <v>-3856</v>
      </c>
      <c r="Q42" s="14">
        <v>-2000</v>
      </c>
      <c r="R42" s="14">
        <v>0</v>
      </c>
      <c r="S42" s="14"/>
      <c r="T42" s="14"/>
      <c r="U42" s="6"/>
    </row>
    <row r="43" spans="1:21" ht="15.75" x14ac:dyDescent="0.25">
      <c r="A43" t="s">
        <v>76</v>
      </c>
      <c r="B43" s="6" t="s">
        <v>44</v>
      </c>
      <c r="C43" s="6"/>
      <c r="D43" s="14"/>
      <c r="E43" s="14">
        <v>0</v>
      </c>
      <c r="F43" s="15">
        <v>0</v>
      </c>
      <c r="G43" s="15"/>
      <c r="H43" s="15"/>
      <c r="I43" s="15"/>
      <c r="J43" s="15"/>
      <c r="K43" s="15">
        <v>0</v>
      </c>
      <c r="L43" s="15"/>
      <c r="M43" s="15"/>
      <c r="N43" s="15"/>
      <c r="O43" s="15">
        <v>-5333</v>
      </c>
      <c r="P43" s="21">
        <v>-99389</v>
      </c>
      <c r="Q43" s="42">
        <v>0</v>
      </c>
      <c r="R43" s="14">
        <v>0</v>
      </c>
      <c r="S43" s="14"/>
      <c r="T43" s="14"/>
      <c r="U43" s="6"/>
    </row>
    <row r="44" spans="1:21" ht="15.75" x14ac:dyDescent="0.25">
      <c r="B44" s="6" t="s">
        <v>47</v>
      </c>
      <c r="C44" s="6"/>
      <c r="D44" s="14"/>
      <c r="E44" s="14">
        <v>0</v>
      </c>
      <c r="F44" s="15">
        <v>0</v>
      </c>
      <c r="G44" s="15"/>
      <c r="H44" s="15">
        <v>0</v>
      </c>
      <c r="I44" s="15"/>
      <c r="J44" s="15"/>
      <c r="K44" s="15">
        <v>0</v>
      </c>
      <c r="L44" s="15"/>
      <c r="M44" s="15"/>
      <c r="N44" s="15">
        <v>0</v>
      </c>
      <c r="O44" s="15">
        <v>0</v>
      </c>
      <c r="P44" s="15">
        <v>0</v>
      </c>
      <c r="Q44" s="6"/>
      <c r="R44" s="14">
        <v>0</v>
      </c>
      <c r="S44" s="14">
        <v>-8000</v>
      </c>
      <c r="T44" s="14"/>
      <c r="U44" s="6"/>
    </row>
    <row r="45" spans="1:21" ht="15.75" x14ac:dyDescent="0.25">
      <c r="B45" s="6" t="s">
        <v>60</v>
      </c>
      <c r="C45" s="6"/>
      <c r="D45" s="14"/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4">
        <v>0</v>
      </c>
      <c r="R45" s="14">
        <v>-8000</v>
      </c>
      <c r="S45" s="14"/>
      <c r="T45" s="14"/>
      <c r="U45" s="6"/>
    </row>
    <row r="46" spans="1:21" ht="15.75" x14ac:dyDescent="0.25">
      <c r="A46" t="s">
        <v>72</v>
      </c>
      <c r="B46" s="6" t="s">
        <v>10</v>
      </c>
      <c r="C46" s="6"/>
      <c r="D46" s="14"/>
      <c r="E46" s="14">
        <v>0</v>
      </c>
      <c r="F46" s="15">
        <v>0</v>
      </c>
      <c r="G46" s="15"/>
      <c r="H46" s="15">
        <v>0</v>
      </c>
      <c r="I46" s="15"/>
      <c r="J46" s="15"/>
      <c r="K46" s="15">
        <v>0</v>
      </c>
      <c r="L46" s="15"/>
      <c r="M46" s="15"/>
      <c r="N46" s="15"/>
      <c r="O46" s="15">
        <v>0</v>
      </c>
      <c r="P46" s="15">
        <v>-13838</v>
      </c>
      <c r="Q46" s="6"/>
      <c r="R46" s="14">
        <v>0</v>
      </c>
      <c r="S46" s="14"/>
      <c r="T46" s="14"/>
      <c r="U46" s="6"/>
    </row>
    <row r="47" spans="1:21" ht="15.75" x14ac:dyDescent="0.25">
      <c r="B47" s="6" t="s">
        <v>61</v>
      </c>
      <c r="C47" s="6"/>
      <c r="D47" s="14"/>
      <c r="E47" s="14">
        <v>8531</v>
      </c>
      <c r="F47" s="15">
        <v>0</v>
      </c>
      <c r="G47" s="15"/>
      <c r="H47" s="15">
        <v>5000</v>
      </c>
      <c r="I47" s="15">
        <v>610</v>
      </c>
      <c r="J47" s="15"/>
      <c r="K47" s="15">
        <v>0</v>
      </c>
      <c r="L47" s="15"/>
      <c r="M47" s="15"/>
      <c r="N47" s="15">
        <v>0</v>
      </c>
      <c r="O47" s="15">
        <v>0</v>
      </c>
      <c r="P47" s="15">
        <v>0</v>
      </c>
      <c r="Q47" s="14">
        <v>-500000</v>
      </c>
      <c r="R47" s="14">
        <v>0</v>
      </c>
      <c r="S47" s="14"/>
      <c r="T47" s="14"/>
      <c r="U47" s="6"/>
    </row>
    <row r="48" spans="1:21" ht="15.75" x14ac:dyDescent="0.25">
      <c r="B48" s="6" t="s">
        <v>34</v>
      </c>
      <c r="C48" s="6"/>
      <c r="D48" s="14"/>
      <c r="E48" s="14">
        <v>20000</v>
      </c>
      <c r="F48" s="15">
        <v>0</v>
      </c>
      <c r="G48" s="15"/>
      <c r="H48" s="15">
        <v>0</v>
      </c>
      <c r="I48" s="15"/>
      <c r="J48" s="15"/>
      <c r="K48" s="15">
        <v>0</v>
      </c>
      <c r="L48" s="15"/>
      <c r="M48" s="15"/>
      <c r="N48" s="15"/>
      <c r="O48" s="15">
        <v>0</v>
      </c>
      <c r="P48" s="15">
        <v>0</v>
      </c>
      <c r="Q48" s="14">
        <v>-10000</v>
      </c>
      <c r="R48" s="14">
        <v>0</v>
      </c>
      <c r="S48" s="14"/>
      <c r="T48" s="14"/>
      <c r="U48" s="6"/>
    </row>
    <row r="49" spans="1:21" ht="15.75" x14ac:dyDescent="0.25">
      <c r="A49" t="s">
        <v>74</v>
      </c>
      <c r="B49" s="6" t="s">
        <v>73</v>
      </c>
      <c r="C49" s="6"/>
      <c r="D49" s="14"/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>
        <v>-1098</v>
      </c>
      <c r="Q49" s="6"/>
      <c r="R49" s="14"/>
      <c r="S49" s="14"/>
      <c r="T49" s="14"/>
      <c r="U49" s="6"/>
    </row>
    <row r="50" spans="1:21" ht="15.75" x14ac:dyDescent="0.25">
      <c r="B50" s="6" t="s">
        <v>78</v>
      </c>
      <c r="C50" s="6"/>
      <c r="D50" s="14"/>
      <c r="E50" s="14"/>
      <c r="F50" s="15"/>
      <c r="G50" s="15"/>
      <c r="H50" s="15"/>
      <c r="I50" s="15"/>
      <c r="J50" s="15"/>
      <c r="K50" s="15"/>
      <c r="L50" s="15"/>
      <c r="M50" s="15"/>
      <c r="N50" s="15">
        <v>0</v>
      </c>
      <c r="O50" s="15">
        <v>0</v>
      </c>
      <c r="P50" s="15">
        <v>0</v>
      </c>
      <c r="Q50" s="14">
        <v>-10000</v>
      </c>
      <c r="R50" s="14">
        <v>0</v>
      </c>
      <c r="S50" s="14">
        <v>0</v>
      </c>
      <c r="T50" s="14">
        <v>0</v>
      </c>
      <c r="U50" s="6"/>
    </row>
    <row r="51" spans="1:21" ht="15.75" x14ac:dyDescent="0.25">
      <c r="B51" s="6" t="s">
        <v>9</v>
      </c>
      <c r="C51" s="6"/>
      <c r="D51" s="14"/>
      <c r="E51" s="14">
        <v>0</v>
      </c>
      <c r="F51" s="15">
        <v>75000</v>
      </c>
      <c r="G51" s="15"/>
      <c r="H51" s="15">
        <v>75000</v>
      </c>
      <c r="I51" s="15">
        <v>75000</v>
      </c>
      <c r="J51" s="15"/>
      <c r="K51" s="21">
        <v>37500</v>
      </c>
      <c r="L51" s="21">
        <v>37500</v>
      </c>
      <c r="M51" s="15"/>
      <c r="N51" s="15">
        <v>25000</v>
      </c>
      <c r="O51" s="15">
        <v>35000</v>
      </c>
      <c r="P51" s="15">
        <v>535000</v>
      </c>
      <c r="Q51" s="14">
        <v>40000</v>
      </c>
      <c r="R51" s="14">
        <v>45000</v>
      </c>
      <c r="S51" s="14">
        <v>45000</v>
      </c>
      <c r="T51" s="14">
        <v>45000</v>
      </c>
      <c r="U51" s="6"/>
    </row>
    <row r="52" spans="1:21" ht="16.5" thickBot="1" x14ac:dyDescent="0.3">
      <c r="B52" s="22" t="s">
        <v>22</v>
      </c>
      <c r="C52" s="22"/>
      <c r="D52" s="29"/>
      <c r="E52" s="23" t="e">
        <f>SUM(#REF!)-E38-E39-E40-E41-E42-E43-E44-E46-E47-E48+E51</f>
        <v>#REF!</v>
      </c>
      <c r="F52" s="24">
        <f>SUM(F36)-F38-F39-F40-F41-F42-F43-F44-F46-F47-F48+F51</f>
        <v>281158</v>
      </c>
      <c r="G52" s="24"/>
      <c r="H52" s="24">
        <f>SUM(H36)-H38-H39-H40-H41-H42-H43-H44-H46-H47-H48+H51</f>
        <v>175861</v>
      </c>
      <c r="I52" s="24">
        <f>SUM(I36)-I39-I41-I47+I51</f>
        <v>280251</v>
      </c>
      <c r="J52" s="24"/>
      <c r="K52" s="24">
        <f>SUM(K36)-K39-K41-K47+K51</f>
        <v>267751</v>
      </c>
      <c r="L52" s="24">
        <f>SUM(L36:L51)</f>
        <v>146751</v>
      </c>
      <c r="M52" s="24"/>
      <c r="N52" s="24">
        <f t="shared" ref="N52:T52" si="8">SUM(N36:N50)+N51</f>
        <v>116483</v>
      </c>
      <c r="O52" s="24">
        <f t="shared" si="8"/>
        <v>146150</v>
      </c>
      <c r="P52" s="24">
        <f t="shared" si="8"/>
        <v>490999</v>
      </c>
      <c r="Q52" s="24">
        <f t="shared" si="8"/>
        <v>-2000</v>
      </c>
      <c r="R52" s="24">
        <f t="shared" si="8"/>
        <v>-55000</v>
      </c>
      <c r="S52" s="24">
        <f t="shared" si="8"/>
        <v>-18000</v>
      </c>
      <c r="T52" s="24">
        <f t="shared" si="8"/>
        <v>27000</v>
      </c>
      <c r="U52" s="6"/>
    </row>
    <row r="53" spans="1:21" ht="15.75" x14ac:dyDescent="0.25">
      <c r="B53" s="45" t="s">
        <v>20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6"/>
      <c r="R53" s="6"/>
      <c r="S53" s="6"/>
      <c r="T53" s="6"/>
      <c r="U53" s="6"/>
    </row>
    <row r="54" spans="1:21" ht="15.75" x14ac:dyDescent="0.25">
      <c r="B54" s="7"/>
      <c r="C54" s="7"/>
      <c r="D54" s="7"/>
      <c r="E54" s="8">
        <v>2014</v>
      </c>
      <c r="F54" s="8">
        <v>2015</v>
      </c>
      <c r="G54" s="8"/>
      <c r="H54" s="8">
        <v>2016</v>
      </c>
      <c r="I54" s="8" t="s">
        <v>30</v>
      </c>
      <c r="J54" s="8"/>
      <c r="K54" s="8">
        <v>2017</v>
      </c>
      <c r="L54" s="8" t="s">
        <v>32</v>
      </c>
      <c r="M54" s="8"/>
      <c r="N54" s="40">
        <v>2018</v>
      </c>
      <c r="O54" s="40">
        <v>2019</v>
      </c>
      <c r="P54" s="40">
        <v>2020</v>
      </c>
      <c r="Q54" s="40">
        <v>2021</v>
      </c>
      <c r="R54" s="40">
        <v>2022</v>
      </c>
      <c r="S54" s="40">
        <v>2023</v>
      </c>
      <c r="T54" s="40">
        <v>2024</v>
      </c>
      <c r="U54" s="6"/>
    </row>
    <row r="55" spans="1:21" ht="15.75" x14ac:dyDescent="0.25">
      <c r="B55" s="6"/>
      <c r="C55" s="6"/>
      <c r="D55" s="6"/>
      <c r="E55" s="6"/>
      <c r="F55" s="26"/>
      <c r="G55" s="26"/>
      <c r="H55" s="26"/>
      <c r="I55" s="26"/>
      <c r="J55" s="26"/>
      <c r="K55" s="26"/>
      <c r="L55" s="26"/>
      <c r="M55" s="26"/>
      <c r="N55" s="26" t="s">
        <v>37</v>
      </c>
      <c r="O55" s="26" t="s">
        <v>11</v>
      </c>
      <c r="P55" s="26" t="s">
        <v>11</v>
      </c>
      <c r="Q55" s="6"/>
      <c r="R55" s="6"/>
      <c r="S55" s="6"/>
      <c r="T55" s="6"/>
      <c r="U55" s="6"/>
    </row>
    <row r="56" spans="1:21" ht="15.75" x14ac:dyDescent="0.25">
      <c r="B56" s="13" t="s">
        <v>12</v>
      </c>
      <c r="C56" s="6"/>
      <c r="D56" s="14"/>
      <c r="E56" s="14"/>
      <c r="F56" s="15">
        <v>171217</v>
      </c>
      <c r="G56" s="15"/>
      <c r="H56" s="15">
        <v>206361</v>
      </c>
      <c r="I56" s="15">
        <f>SUM(H56)</f>
        <v>206361</v>
      </c>
      <c r="J56" s="15"/>
      <c r="K56" s="15">
        <f>SUM(I76)</f>
        <v>198551</v>
      </c>
      <c r="L56" s="15">
        <f>SUM(K76)</f>
        <v>218551</v>
      </c>
      <c r="M56" s="15"/>
      <c r="N56" s="15">
        <f>SUM(L76)</f>
        <v>261951</v>
      </c>
      <c r="O56" s="15">
        <f t="shared" ref="O56:T56" si="9">SUM(N76)</f>
        <v>283371</v>
      </c>
      <c r="P56" s="15">
        <f t="shared" si="9"/>
        <v>287150.84999999998</v>
      </c>
      <c r="Q56" s="15">
        <v>384540.5</v>
      </c>
      <c r="R56" s="15">
        <f t="shared" si="9"/>
        <v>0</v>
      </c>
      <c r="S56" s="15">
        <f t="shared" si="9"/>
        <v>-196075</v>
      </c>
      <c r="T56" s="15">
        <f t="shared" si="9"/>
        <v>-171075</v>
      </c>
      <c r="U56" s="6"/>
    </row>
    <row r="57" spans="1:21" ht="15.75" x14ac:dyDescent="0.25">
      <c r="B57" s="13"/>
      <c r="C57" s="6"/>
      <c r="D57" s="14"/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4"/>
      <c r="R57" s="6"/>
      <c r="S57" s="6"/>
      <c r="T57" s="6"/>
      <c r="U57" s="6"/>
    </row>
    <row r="58" spans="1:21" ht="15.75" x14ac:dyDescent="0.25">
      <c r="B58" s="6" t="s">
        <v>42</v>
      </c>
      <c r="C58" s="6"/>
      <c r="D58" s="14"/>
      <c r="E58" s="14">
        <v>20877</v>
      </c>
      <c r="F58" s="21">
        <v>0</v>
      </c>
      <c r="G58" s="15"/>
      <c r="H58" s="15">
        <v>0</v>
      </c>
      <c r="I58" s="15"/>
      <c r="J58" s="15"/>
      <c r="K58" s="15">
        <v>0</v>
      </c>
      <c r="L58" s="15"/>
      <c r="M58" s="15"/>
      <c r="N58" s="15">
        <v>-12000</v>
      </c>
      <c r="O58" s="15"/>
      <c r="P58" s="15">
        <v>0</v>
      </c>
      <c r="Q58" s="14">
        <v>0</v>
      </c>
      <c r="R58" s="14">
        <v>0</v>
      </c>
      <c r="S58" s="14"/>
      <c r="T58" s="14"/>
      <c r="U58" s="6"/>
    </row>
    <row r="59" spans="1:21" ht="15.75" x14ac:dyDescent="0.25">
      <c r="B59" s="6" t="s">
        <v>81</v>
      </c>
      <c r="C59" s="6"/>
      <c r="D59" s="14"/>
      <c r="E59" s="14"/>
      <c r="F59" s="21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4">
        <v>-25000</v>
      </c>
      <c r="R59" s="14"/>
      <c r="S59" s="14"/>
      <c r="T59" s="14"/>
      <c r="U59" s="6"/>
    </row>
    <row r="60" spans="1:21" ht="15.75" x14ac:dyDescent="0.25">
      <c r="B60" s="6" t="s">
        <v>13</v>
      </c>
      <c r="C60" s="6"/>
      <c r="D60" s="14"/>
      <c r="E60" s="14">
        <v>5174</v>
      </c>
      <c r="F60" s="15">
        <v>0</v>
      </c>
      <c r="G60" s="15"/>
      <c r="H60" s="15">
        <v>0</v>
      </c>
      <c r="I60" s="15"/>
      <c r="J60" s="15"/>
      <c r="K60" s="15">
        <v>0</v>
      </c>
      <c r="L60" s="15"/>
      <c r="M60" s="15"/>
      <c r="N60" s="15"/>
      <c r="O60" s="15">
        <v>-1111.5</v>
      </c>
      <c r="P60" s="15">
        <v>0</v>
      </c>
      <c r="Q60" s="32">
        <v>-5428.5</v>
      </c>
      <c r="R60" s="14">
        <v>0</v>
      </c>
      <c r="S60" s="14"/>
      <c r="T60" s="14"/>
      <c r="U60" s="6"/>
    </row>
    <row r="61" spans="1:21" ht="15.75" x14ac:dyDescent="0.25">
      <c r="B61" s="6" t="s">
        <v>14</v>
      </c>
      <c r="C61" s="6"/>
      <c r="D61" s="14"/>
      <c r="E61" s="14">
        <v>0</v>
      </c>
      <c r="F61" s="15">
        <v>0</v>
      </c>
      <c r="G61" s="15"/>
      <c r="H61" s="15">
        <v>40000</v>
      </c>
      <c r="I61" s="15"/>
      <c r="J61" s="15"/>
      <c r="K61" s="15">
        <v>40000</v>
      </c>
      <c r="L61" s="15">
        <v>0</v>
      </c>
      <c r="M61" s="15"/>
      <c r="N61" s="15"/>
      <c r="O61" s="21">
        <v>-30038</v>
      </c>
      <c r="P61" s="15">
        <v>0</v>
      </c>
      <c r="Q61" s="14">
        <v>-9962</v>
      </c>
      <c r="R61" s="14">
        <v>0</v>
      </c>
      <c r="S61" s="14"/>
      <c r="T61" s="14"/>
      <c r="U61" s="6"/>
    </row>
    <row r="62" spans="1:21" ht="15.75" x14ac:dyDescent="0.25">
      <c r="B62" s="6" t="s">
        <v>45</v>
      </c>
      <c r="C62" s="6"/>
      <c r="D62" s="14"/>
      <c r="E62" s="14">
        <v>20000</v>
      </c>
      <c r="F62" s="15">
        <v>0</v>
      </c>
      <c r="G62" s="15"/>
      <c r="H62" s="15">
        <v>0</v>
      </c>
      <c r="I62" s="15"/>
      <c r="J62" s="15"/>
      <c r="K62" s="15">
        <v>3500</v>
      </c>
      <c r="L62" s="15">
        <v>0</v>
      </c>
      <c r="M62" s="15"/>
      <c r="N62" s="15">
        <v>-3500</v>
      </c>
      <c r="O62" s="15">
        <v>-5460</v>
      </c>
      <c r="P62" s="15">
        <v>0</v>
      </c>
      <c r="Q62" s="42">
        <v>0</v>
      </c>
      <c r="R62" s="14">
        <v>0</v>
      </c>
      <c r="S62" s="14"/>
      <c r="T62" s="14"/>
      <c r="U62" s="6"/>
    </row>
    <row r="63" spans="1:21" ht="15.75" x14ac:dyDescent="0.25">
      <c r="B63" s="6" t="s">
        <v>49</v>
      </c>
      <c r="C63" s="6"/>
      <c r="D63" s="14"/>
      <c r="E63" s="14">
        <v>16000</v>
      </c>
      <c r="F63" s="15">
        <v>0</v>
      </c>
      <c r="G63" s="15"/>
      <c r="H63" s="15">
        <v>0</v>
      </c>
      <c r="I63" s="15"/>
      <c r="J63" s="15"/>
      <c r="K63" s="15">
        <v>0</v>
      </c>
      <c r="L63" s="15">
        <v>0</v>
      </c>
      <c r="M63" s="15"/>
      <c r="N63" s="15">
        <v>0</v>
      </c>
      <c r="O63" s="15">
        <v>0</v>
      </c>
      <c r="P63" s="15">
        <v>0</v>
      </c>
      <c r="Q63" s="14">
        <v>-6000</v>
      </c>
      <c r="R63" s="14">
        <v>0</v>
      </c>
      <c r="S63" s="14"/>
      <c r="T63" s="14"/>
      <c r="U63" s="6"/>
    </row>
    <row r="64" spans="1:21" ht="15.75" x14ac:dyDescent="0.25">
      <c r="B64" s="6" t="s">
        <v>50</v>
      </c>
      <c r="C64" s="6"/>
      <c r="D64" s="14"/>
      <c r="E64" s="14">
        <v>9149</v>
      </c>
      <c r="F64" s="21">
        <v>10850</v>
      </c>
      <c r="G64" s="15"/>
      <c r="H64" s="15">
        <v>0</v>
      </c>
      <c r="I64" s="15"/>
      <c r="J64" s="15"/>
      <c r="K64" s="21"/>
      <c r="L64" s="21">
        <v>0</v>
      </c>
      <c r="M64" s="15"/>
      <c r="N64" s="15">
        <v>-13080</v>
      </c>
      <c r="O64" s="15"/>
      <c r="P64" s="15">
        <v>0</v>
      </c>
      <c r="Q64" s="14"/>
      <c r="R64" s="14">
        <v>-13000</v>
      </c>
      <c r="S64" s="14">
        <v>0</v>
      </c>
      <c r="T64" s="14">
        <v>0</v>
      </c>
      <c r="U64" s="6"/>
    </row>
    <row r="65" spans="1:21" ht="15.75" x14ac:dyDescent="0.25">
      <c r="B65" s="6" t="s">
        <v>51</v>
      </c>
      <c r="C65" s="6"/>
      <c r="D65" s="14"/>
      <c r="E65" s="14">
        <v>20391</v>
      </c>
      <c r="F65" s="15">
        <v>0</v>
      </c>
      <c r="G65" s="15"/>
      <c r="H65" s="15">
        <v>45000</v>
      </c>
      <c r="I65" s="15"/>
      <c r="J65" s="15"/>
      <c r="K65" s="15">
        <v>45000</v>
      </c>
      <c r="L65" s="15">
        <v>0</v>
      </c>
      <c r="M65" s="15"/>
      <c r="N65" s="15"/>
      <c r="O65" s="15">
        <v>-2685.65</v>
      </c>
      <c r="P65" s="15">
        <v>0</v>
      </c>
      <c r="Q65" s="14">
        <v>-10000</v>
      </c>
      <c r="R65" s="14">
        <v>0</v>
      </c>
      <c r="S65" s="14"/>
      <c r="T65" s="14"/>
      <c r="U65" s="6"/>
    </row>
    <row r="66" spans="1:21" ht="15.75" x14ac:dyDescent="0.25">
      <c r="B66" s="6" t="s">
        <v>52</v>
      </c>
      <c r="C66" s="6"/>
      <c r="D66" s="14"/>
      <c r="E66" s="14">
        <v>0</v>
      </c>
      <c r="F66" s="15">
        <v>0</v>
      </c>
      <c r="G66" s="15"/>
      <c r="H66" s="15">
        <v>0</v>
      </c>
      <c r="I66" s="15"/>
      <c r="J66" s="15"/>
      <c r="K66" s="15">
        <v>0</v>
      </c>
      <c r="L66" s="15">
        <v>0</v>
      </c>
      <c r="M66" s="15"/>
      <c r="N66" s="15">
        <v>0</v>
      </c>
      <c r="O66" s="15">
        <v>0</v>
      </c>
      <c r="P66" s="15">
        <v>0</v>
      </c>
      <c r="Q66" s="14">
        <v>-45000</v>
      </c>
      <c r="R66" s="14">
        <v>0</v>
      </c>
      <c r="S66" s="14"/>
      <c r="T66" s="14"/>
      <c r="U66" s="6"/>
    </row>
    <row r="67" spans="1:21" ht="15.75" x14ac:dyDescent="0.25">
      <c r="B67" s="6" t="s">
        <v>46</v>
      </c>
      <c r="C67" s="6"/>
      <c r="D67" s="14"/>
      <c r="E67" s="14"/>
      <c r="F67" s="15"/>
      <c r="G67" s="15"/>
      <c r="H67" s="15"/>
      <c r="I67" s="15"/>
      <c r="J67" s="15"/>
      <c r="K67" s="15"/>
      <c r="L67" s="15"/>
      <c r="M67" s="15"/>
      <c r="N67" s="15">
        <v>0</v>
      </c>
      <c r="O67" s="15">
        <v>0</v>
      </c>
      <c r="P67" s="15">
        <v>0</v>
      </c>
      <c r="Q67" s="14">
        <v>0</v>
      </c>
      <c r="R67" s="14">
        <v>-114000</v>
      </c>
      <c r="S67" s="14"/>
      <c r="T67" s="14"/>
      <c r="U67" s="6"/>
    </row>
    <row r="68" spans="1:21" ht="15.75" x14ac:dyDescent="0.25">
      <c r="B68" s="6" t="s">
        <v>57</v>
      </c>
      <c r="C68" s="6"/>
      <c r="D68" s="14"/>
      <c r="E68" s="14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>
        <v>-1224</v>
      </c>
      <c r="Q68" s="42">
        <v>-115150</v>
      </c>
      <c r="R68" s="14"/>
      <c r="S68" s="14"/>
      <c r="T68" s="14"/>
      <c r="U68" s="6"/>
    </row>
    <row r="69" spans="1:21" ht="15.75" x14ac:dyDescent="0.25">
      <c r="B69" s="6" t="s">
        <v>58</v>
      </c>
      <c r="C69" s="6"/>
      <c r="D69" s="14"/>
      <c r="E69" s="14"/>
      <c r="F69" s="15"/>
      <c r="G69" s="15"/>
      <c r="H69" s="15"/>
      <c r="I69" s="15"/>
      <c r="J69" s="15"/>
      <c r="K69" s="15"/>
      <c r="L69" s="15"/>
      <c r="M69" s="15"/>
      <c r="N69" s="15">
        <v>0</v>
      </c>
      <c r="O69" s="15">
        <v>0</v>
      </c>
      <c r="P69" s="15">
        <v>0</v>
      </c>
      <c r="Q69" s="42">
        <v>-208000</v>
      </c>
      <c r="R69" s="14"/>
      <c r="S69" s="14"/>
      <c r="T69" s="14"/>
      <c r="U69" s="6"/>
    </row>
    <row r="70" spans="1:21" ht="15.75" x14ac:dyDescent="0.25">
      <c r="A70" t="s">
        <v>77</v>
      </c>
      <c r="B70" s="6" t="s">
        <v>24</v>
      </c>
      <c r="C70" s="6"/>
      <c r="D70" s="14"/>
      <c r="E70" s="14">
        <v>0</v>
      </c>
      <c r="F70" s="15">
        <v>4006</v>
      </c>
      <c r="G70" s="15"/>
      <c r="H70" s="15">
        <v>7993</v>
      </c>
      <c r="I70" s="15">
        <v>3175</v>
      </c>
      <c r="J70" s="15"/>
      <c r="K70" s="15">
        <v>5000</v>
      </c>
      <c r="L70" s="15">
        <v>0</v>
      </c>
      <c r="M70" s="15"/>
      <c r="N70" s="14">
        <v>0</v>
      </c>
      <c r="O70" s="15">
        <v>-1000</v>
      </c>
      <c r="P70" s="15">
        <v>-600</v>
      </c>
      <c r="Q70" s="14">
        <v>-4000</v>
      </c>
      <c r="R70" s="14">
        <v>0</v>
      </c>
      <c r="S70" s="14"/>
      <c r="T70" s="14"/>
      <c r="U70" s="6"/>
    </row>
    <row r="71" spans="1:21" ht="15.75" x14ac:dyDescent="0.25">
      <c r="B71" s="6" t="s">
        <v>33</v>
      </c>
      <c r="C71" s="6"/>
      <c r="D71" s="14"/>
      <c r="E71" s="14">
        <v>18458</v>
      </c>
      <c r="F71" s="15">
        <v>0</v>
      </c>
      <c r="G71" s="15"/>
      <c r="H71" s="15">
        <v>0</v>
      </c>
      <c r="I71" s="15"/>
      <c r="J71" s="15"/>
      <c r="K71" s="21">
        <v>0</v>
      </c>
      <c r="L71" s="21">
        <v>0</v>
      </c>
      <c r="M71" s="15"/>
      <c r="N71" s="14">
        <v>0</v>
      </c>
      <c r="O71" s="15">
        <v>0</v>
      </c>
      <c r="P71" s="15">
        <v>0</v>
      </c>
      <c r="Q71" s="14">
        <v>0</v>
      </c>
      <c r="R71" s="42">
        <v>0</v>
      </c>
      <c r="S71" s="14"/>
      <c r="T71" s="14"/>
      <c r="U71" s="6"/>
    </row>
    <row r="72" spans="1:21" ht="15.75" x14ac:dyDescent="0.25">
      <c r="B72" s="6" t="s">
        <v>53</v>
      </c>
      <c r="C72" s="6"/>
      <c r="D72" s="14"/>
      <c r="E72" s="14">
        <v>0</v>
      </c>
      <c r="F72" s="15">
        <v>0</v>
      </c>
      <c r="G72" s="15"/>
      <c r="H72" s="15">
        <v>5000</v>
      </c>
      <c r="I72" s="15">
        <v>4635</v>
      </c>
      <c r="J72" s="15"/>
      <c r="K72" s="15">
        <v>0</v>
      </c>
      <c r="L72" s="15">
        <v>0</v>
      </c>
      <c r="M72" s="15"/>
      <c r="N72" s="15">
        <v>0</v>
      </c>
      <c r="O72" s="15">
        <v>0</v>
      </c>
      <c r="P72" s="15">
        <v>-13168</v>
      </c>
      <c r="Q72" s="14">
        <v>0</v>
      </c>
      <c r="R72" s="14">
        <v>0</v>
      </c>
      <c r="S72" s="14"/>
      <c r="T72" s="14"/>
      <c r="U72" s="6"/>
    </row>
    <row r="73" spans="1:21" ht="15.75" x14ac:dyDescent="0.25">
      <c r="B73" s="6" t="s">
        <v>31</v>
      </c>
      <c r="C73" s="6"/>
      <c r="D73" s="14"/>
      <c r="E73" s="14">
        <v>0</v>
      </c>
      <c r="F73" s="21">
        <v>0</v>
      </c>
      <c r="G73" s="15"/>
      <c r="H73" s="15">
        <v>0</v>
      </c>
      <c r="I73" s="15"/>
      <c r="J73" s="15"/>
      <c r="K73" s="15">
        <v>6600</v>
      </c>
      <c r="L73" s="15">
        <v>-6600</v>
      </c>
      <c r="M73" s="15"/>
      <c r="N73" s="15">
        <v>0</v>
      </c>
      <c r="O73" s="15">
        <v>0</v>
      </c>
      <c r="P73" s="15">
        <v>0</v>
      </c>
      <c r="Q73" s="14">
        <v>-6000</v>
      </c>
      <c r="R73" s="14">
        <v>0</v>
      </c>
      <c r="S73" s="14"/>
      <c r="T73" s="14"/>
      <c r="U73" s="6"/>
    </row>
    <row r="74" spans="1:21" ht="15.75" x14ac:dyDescent="0.25">
      <c r="B74" s="6" t="s">
        <v>15</v>
      </c>
      <c r="C74" s="6"/>
      <c r="D74" s="14"/>
      <c r="E74" s="14">
        <v>127209</v>
      </c>
      <c r="F74" s="15">
        <v>0</v>
      </c>
      <c r="G74" s="15"/>
      <c r="H74" s="15">
        <v>0</v>
      </c>
      <c r="I74" s="15"/>
      <c r="J74" s="15"/>
      <c r="K74" s="15">
        <v>0</v>
      </c>
      <c r="L74" s="15"/>
      <c r="M74" s="15"/>
      <c r="N74" s="15">
        <v>0</v>
      </c>
      <c r="O74" s="15">
        <v>-5925</v>
      </c>
      <c r="P74" s="15">
        <v>0</v>
      </c>
      <c r="Q74" s="14">
        <v>0</v>
      </c>
      <c r="R74" s="14">
        <v>-119075</v>
      </c>
      <c r="S74" s="14">
        <v>-25000</v>
      </c>
      <c r="T74" s="14">
        <v>-25000</v>
      </c>
      <c r="U74" s="6"/>
    </row>
    <row r="75" spans="1:21" ht="15.75" x14ac:dyDescent="0.25">
      <c r="B75" s="6" t="s">
        <v>9</v>
      </c>
      <c r="C75" s="6"/>
      <c r="D75" s="14"/>
      <c r="E75" s="14">
        <v>0</v>
      </c>
      <c r="F75" s="15">
        <v>50000</v>
      </c>
      <c r="G75" s="15"/>
      <c r="H75" s="15">
        <v>50000</v>
      </c>
      <c r="I75" s="15">
        <v>0</v>
      </c>
      <c r="J75" s="15"/>
      <c r="K75" s="21">
        <v>25000</v>
      </c>
      <c r="L75" s="21">
        <v>50000</v>
      </c>
      <c r="M75" s="15"/>
      <c r="N75" s="15">
        <v>50000</v>
      </c>
      <c r="O75" s="15">
        <v>50000</v>
      </c>
      <c r="P75" s="15">
        <v>50000</v>
      </c>
      <c r="Q75" s="14">
        <v>50000</v>
      </c>
      <c r="R75" s="14">
        <v>50000</v>
      </c>
      <c r="S75" s="14">
        <v>50000</v>
      </c>
      <c r="T75" s="14">
        <v>50000</v>
      </c>
      <c r="U75" s="6"/>
    </row>
    <row r="76" spans="1:21" ht="16.5" thickBot="1" x14ac:dyDescent="0.3">
      <c r="B76" s="22" t="s">
        <v>2</v>
      </c>
      <c r="C76" s="22"/>
      <c r="D76" s="29"/>
      <c r="E76" s="23">
        <f>SUM(E58:E75)</f>
        <v>237258</v>
      </c>
      <c r="F76" s="24">
        <v>206361</v>
      </c>
      <c r="G76" s="24"/>
      <c r="H76" s="24">
        <f>SUM(H56)-H58-H60-H61-H62-H63-H65-H66-H70-H71-H72-H73-H74+H75</f>
        <v>158368</v>
      </c>
      <c r="I76" s="24">
        <f>SUM(I56)-I70-I72+I75</f>
        <v>198551</v>
      </c>
      <c r="J76" s="24"/>
      <c r="K76" s="24">
        <f>SUM(K56)-K70-K72+K75</f>
        <v>218551</v>
      </c>
      <c r="L76" s="24">
        <f>SUM(L56:L75)</f>
        <v>261951</v>
      </c>
      <c r="M76" s="24"/>
      <c r="N76" s="24">
        <v>283371</v>
      </c>
      <c r="O76" s="24">
        <f t="shared" ref="O76" si="10">SUM(O56:O75)</f>
        <v>287150.84999999998</v>
      </c>
      <c r="P76" s="24">
        <f>SUM(P56:P75)</f>
        <v>322158.84999999998</v>
      </c>
      <c r="Q76" s="24">
        <f>SUM(Q56:Q75)</f>
        <v>0</v>
      </c>
      <c r="R76" s="24">
        <f>SUM(R56:R75)</f>
        <v>-196075</v>
      </c>
      <c r="S76" s="24">
        <f>SUM(S56:S75)</f>
        <v>-171075</v>
      </c>
      <c r="T76" s="24">
        <f>SUM(T56:T75)</f>
        <v>-146075</v>
      </c>
      <c r="U76" s="6"/>
    </row>
    <row r="77" spans="1:21" ht="15.75" x14ac:dyDescent="0.25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6"/>
      <c r="R77" s="6"/>
      <c r="S77" s="6"/>
      <c r="T77" s="6"/>
      <c r="U77" s="6"/>
    </row>
    <row r="78" spans="1:21" ht="15.75" x14ac:dyDescent="0.25">
      <c r="B78" s="6"/>
      <c r="C78" s="6"/>
      <c r="D78" s="6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6"/>
    </row>
    <row r="79" spans="1:21" ht="15.75" x14ac:dyDescent="0.25">
      <c r="B79" s="33"/>
      <c r="C79" s="33"/>
      <c r="D79" s="34"/>
      <c r="E79" s="35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14"/>
      <c r="R79" s="6"/>
      <c r="S79" s="6"/>
      <c r="T79" s="6"/>
      <c r="U79" s="6"/>
    </row>
    <row r="80" spans="1:21" ht="15.75" x14ac:dyDescent="0.25">
      <c r="B80" s="37" t="s">
        <v>16</v>
      </c>
      <c r="C80" s="33"/>
      <c r="D80" s="34"/>
      <c r="E80" s="35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14"/>
      <c r="R80" s="6"/>
      <c r="S80" s="6"/>
      <c r="T80" s="6"/>
      <c r="U80" s="6"/>
    </row>
    <row r="81" spans="2:21" ht="15.75" x14ac:dyDescent="0.25">
      <c r="B81" s="6" t="s">
        <v>17</v>
      </c>
      <c r="C81" s="6"/>
      <c r="D81" s="6"/>
      <c r="E81" s="14">
        <v>2046</v>
      </c>
      <c r="F81" s="15">
        <v>687</v>
      </c>
      <c r="G81" s="15"/>
      <c r="H81" s="15">
        <v>1077</v>
      </c>
      <c r="I81" s="15">
        <v>692</v>
      </c>
      <c r="J81" s="15"/>
      <c r="K81" s="15">
        <v>700</v>
      </c>
      <c r="L81" s="15">
        <v>700</v>
      </c>
      <c r="M81" s="15"/>
      <c r="N81" s="15">
        <v>700</v>
      </c>
      <c r="O81" s="15">
        <v>617</v>
      </c>
      <c r="P81" s="15">
        <v>105</v>
      </c>
      <c r="Q81" s="14">
        <v>150</v>
      </c>
      <c r="R81" s="14">
        <v>700</v>
      </c>
      <c r="S81" s="14">
        <v>700</v>
      </c>
      <c r="T81" s="14">
        <v>700</v>
      </c>
      <c r="U81" s="6"/>
    </row>
    <row r="82" spans="2:21" ht="15.75" x14ac:dyDescent="0.25">
      <c r="B82" s="6" t="s">
        <v>18</v>
      </c>
      <c r="C82" s="6"/>
      <c r="D82" s="6"/>
      <c r="E82" s="14">
        <v>11400</v>
      </c>
      <c r="F82" s="15">
        <v>4490</v>
      </c>
      <c r="G82" s="15"/>
      <c r="H82" s="15">
        <v>9490</v>
      </c>
      <c r="I82" s="15">
        <v>21000</v>
      </c>
      <c r="J82" s="15"/>
      <c r="K82" s="15">
        <v>4000</v>
      </c>
      <c r="L82" s="15">
        <v>17750</v>
      </c>
      <c r="M82" s="15"/>
      <c r="N82" s="15">
        <v>0</v>
      </c>
      <c r="O82" s="15">
        <v>5000</v>
      </c>
      <c r="P82" s="15">
        <v>0</v>
      </c>
      <c r="Q82" s="14">
        <v>3000</v>
      </c>
      <c r="R82" s="14">
        <v>2000</v>
      </c>
      <c r="S82" s="14">
        <v>2000</v>
      </c>
      <c r="T82" s="14">
        <v>2000</v>
      </c>
      <c r="U82" s="6"/>
    </row>
    <row r="83" spans="2:21" ht="15.75" x14ac:dyDescent="0.25">
      <c r="B83" s="6" t="s">
        <v>19</v>
      </c>
      <c r="C83" s="6"/>
      <c r="D83" s="6"/>
      <c r="E83" s="14">
        <v>33178</v>
      </c>
      <c r="F83" s="15">
        <v>14101</v>
      </c>
      <c r="G83" s="15"/>
      <c r="H83" s="15">
        <v>14101</v>
      </c>
      <c r="I83" s="15">
        <v>22302</v>
      </c>
      <c r="J83" s="15"/>
      <c r="K83" s="21">
        <v>5000</v>
      </c>
      <c r="L83" s="21">
        <v>0</v>
      </c>
      <c r="M83" s="15"/>
      <c r="N83" s="15">
        <v>0</v>
      </c>
      <c r="O83" s="21">
        <v>3900</v>
      </c>
      <c r="P83" s="15">
        <v>0</v>
      </c>
      <c r="Q83" s="14">
        <v>15000</v>
      </c>
      <c r="R83" s="14">
        <v>3000</v>
      </c>
      <c r="S83" s="14">
        <v>3000</v>
      </c>
      <c r="T83" s="14">
        <v>3000</v>
      </c>
      <c r="U83" s="6"/>
    </row>
    <row r="84" spans="2:21" ht="15.75" x14ac:dyDescent="0.25">
      <c r="B84" s="6" t="s">
        <v>64</v>
      </c>
      <c r="C84" s="6"/>
      <c r="D84" s="6"/>
      <c r="E84" s="14"/>
      <c r="F84" s="15">
        <v>18870</v>
      </c>
      <c r="G84" s="15"/>
      <c r="H84" s="15"/>
      <c r="I84" s="15"/>
      <c r="J84" s="15"/>
      <c r="K84" s="15">
        <v>0</v>
      </c>
      <c r="L84" s="15">
        <v>0</v>
      </c>
      <c r="M84" s="15"/>
      <c r="N84" s="15">
        <v>2585</v>
      </c>
      <c r="O84" s="15">
        <v>2685</v>
      </c>
      <c r="P84" s="15">
        <v>52494</v>
      </c>
      <c r="Q84" s="42">
        <v>99389</v>
      </c>
      <c r="R84" s="14">
        <v>0</v>
      </c>
      <c r="S84" s="14">
        <v>0</v>
      </c>
      <c r="T84" s="14">
        <v>0</v>
      </c>
      <c r="U84" s="6"/>
    </row>
    <row r="85" spans="2:21" ht="15.75" x14ac:dyDescent="0.25">
      <c r="B85" s="6" t="s">
        <v>40</v>
      </c>
      <c r="C85" s="6"/>
      <c r="D85" s="6"/>
      <c r="E85" s="14"/>
      <c r="F85" s="15"/>
      <c r="G85" s="15"/>
      <c r="H85" s="15"/>
      <c r="I85" s="15"/>
      <c r="J85" s="15"/>
      <c r="K85" s="15"/>
      <c r="L85" s="15"/>
      <c r="M85" s="15"/>
      <c r="N85" s="15">
        <f t="shared" ref="N85:T85" si="11">SUM(N75+N51+N32+N22+N11)</f>
        <v>109786</v>
      </c>
      <c r="O85" s="15">
        <f t="shared" si="11"/>
        <v>135600</v>
      </c>
      <c r="P85" s="15">
        <f t="shared" si="11"/>
        <v>786786</v>
      </c>
      <c r="Q85" s="15">
        <f t="shared" si="11"/>
        <v>142000</v>
      </c>
      <c r="R85" s="14">
        <f t="shared" si="11"/>
        <v>151786</v>
      </c>
      <c r="S85" s="14">
        <f t="shared" si="11"/>
        <v>151786</v>
      </c>
      <c r="T85" s="14">
        <f t="shared" si="11"/>
        <v>151786</v>
      </c>
      <c r="U85" s="6"/>
    </row>
    <row r="86" spans="2:21" ht="15.75" x14ac:dyDescent="0.25">
      <c r="B86" s="18" t="s">
        <v>25</v>
      </c>
      <c r="C86" s="6"/>
      <c r="D86" s="6"/>
      <c r="E86" s="14"/>
      <c r="F86" s="38">
        <f>SUM(F81:F84)</f>
        <v>38148</v>
      </c>
      <c r="G86" s="15"/>
      <c r="H86" s="38">
        <f>SUM(H81:H84)</f>
        <v>24668</v>
      </c>
      <c r="I86" s="38">
        <f>SUM(I81:I84)</f>
        <v>43994</v>
      </c>
      <c r="J86" s="15"/>
      <c r="K86" s="38">
        <f>SUM(K81:K84)</f>
        <v>9700</v>
      </c>
      <c r="L86" s="38">
        <f>SUM(L81:L84)</f>
        <v>18450</v>
      </c>
      <c r="M86" s="38"/>
      <c r="N86" s="38">
        <f t="shared" ref="N86:S86" si="12">SUM(N81:N85)</f>
        <v>113071</v>
      </c>
      <c r="O86" s="38">
        <f t="shared" si="12"/>
        <v>147802</v>
      </c>
      <c r="P86" s="38">
        <f t="shared" si="12"/>
        <v>839385</v>
      </c>
      <c r="Q86" s="38">
        <f t="shared" si="12"/>
        <v>259539</v>
      </c>
      <c r="R86" s="38">
        <f t="shared" si="12"/>
        <v>157486</v>
      </c>
      <c r="S86" s="38">
        <f t="shared" si="12"/>
        <v>157486</v>
      </c>
      <c r="T86" s="38">
        <f t="shared" ref="T86" si="13">SUM(T81:T85)</f>
        <v>157486</v>
      </c>
      <c r="U86" s="6"/>
    </row>
    <row r="87" spans="2:21" ht="15.75" x14ac:dyDescent="0.25">
      <c r="B87" s="6"/>
      <c r="C87" s="6"/>
      <c r="D87" s="6"/>
      <c r="E87" s="14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4"/>
      <c r="R87" s="6"/>
      <c r="S87" s="6"/>
      <c r="T87" s="6"/>
      <c r="U87" s="6"/>
    </row>
    <row r="88" spans="2:21" ht="15.75" x14ac:dyDescent="0.25">
      <c r="B88" s="6" t="s">
        <v>38</v>
      </c>
      <c r="C88" s="6"/>
      <c r="D88" s="6"/>
      <c r="E88" s="14"/>
      <c r="F88" s="15"/>
      <c r="G88" s="15"/>
      <c r="H88" s="15"/>
      <c r="I88" s="15"/>
      <c r="J88" s="15"/>
      <c r="K88" s="15"/>
      <c r="L88" s="15"/>
      <c r="M88" s="15"/>
      <c r="N88" s="15">
        <f>SUM(N6+N7+N17+N39+N41+N42+N58+N64+N62)</f>
        <v>-93860.260000000009</v>
      </c>
      <c r="O88" s="15">
        <f>SUM(O6+O7+O8+O10+O16+O17+O18+O19+O20+O21+O27+O28+O29+O31+O38+O39+O40+O41+O42+O43+O44+O46+O47+O48+O58+O60+O61+O62+O63+O64+O65+O66+O70+O71+O72+O73+O74)</f>
        <v>-134527.15</v>
      </c>
      <c r="P88" s="15">
        <f>SUM(P6+P7+P8+P9+P10+P16+P17+P18+P19+P20+P21+P27+P28+P29+P30+P31+P38+P39+P40+P41+P42+P43+P44+P45+P46+P47+P48+P49+P58+P60+P61+P62+P63+P64+P65+P66+P68+P69+P70+P71+P72+P73+P74)</f>
        <v>-271486</v>
      </c>
      <c r="Q88" s="15">
        <f>SUM(Q7)+Q8+Q19+Q27+Q29+Q39+Q42+Q47+Q48+Q50+Q59+Q60+Q61+Q63+Q65+Q66+Q68+Q69+Q70+Q73</f>
        <v>-1371540.5</v>
      </c>
      <c r="R88" s="15">
        <f>SUM(R6+R7+R8+R9+R10+R16+R17+R18+R19+R20+R21+R27+R28+R29+R30+R31+R38+R39+R40+R41+R42+R43+R44+R45+R46+R47+R48+R49+R50+R58+R59+R60+R61+R62+R63+R64+R65+R66+R67+R68+R69+R70+R71+R72+R73+R74)</f>
        <v>-417075</v>
      </c>
      <c r="S88" s="15">
        <f t="shared" ref="S88:T88" si="14">SUM(S6+S7+S8+S9+S10+S16+S17+S18+S19+S20+S21+S27+S28+S29+S30+S31+S38+S39+S40+S41+S42+S43+S44+S45+S46+S47+S48+S49+S50+S58+S59+S60+S61+S62+S63+S64+S65+S66+S67+S68+S69+S70+S71+S72+S73+S74)</f>
        <v>-193000</v>
      </c>
      <c r="T88" s="15">
        <f t="shared" si="14"/>
        <v>-312000</v>
      </c>
      <c r="U88" s="6"/>
    </row>
    <row r="89" spans="2:21" ht="15.75" x14ac:dyDescent="0.25">
      <c r="B89" s="6"/>
      <c r="C89" s="6"/>
      <c r="D89" s="6"/>
      <c r="E89" s="14"/>
      <c r="F89" s="15"/>
      <c r="G89" s="15"/>
      <c r="H89" s="15"/>
      <c r="I89" s="15"/>
      <c r="J89" s="15"/>
      <c r="K89" s="15"/>
      <c r="L89" s="15"/>
      <c r="M89" s="15"/>
      <c r="N89" s="15" t="s">
        <v>11</v>
      </c>
      <c r="O89" s="15"/>
      <c r="P89" s="15"/>
      <c r="Q89" s="15"/>
      <c r="R89" s="6"/>
      <c r="S89" s="6"/>
      <c r="T89" s="6"/>
      <c r="U89" s="6"/>
    </row>
    <row r="90" spans="2:21" ht="15.75" x14ac:dyDescent="0.25">
      <c r="B90" s="6" t="s">
        <v>63</v>
      </c>
      <c r="C90" s="6"/>
      <c r="D90" s="6"/>
      <c r="E90" s="14"/>
      <c r="F90" s="15"/>
      <c r="G90" s="15"/>
      <c r="H90" s="15"/>
      <c r="I90" s="15"/>
      <c r="J90" s="15"/>
      <c r="K90" s="15"/>
      <c r="L90" s="38"/>
      <c r="M90" s="15"/>
      <c r="N90" s="38">
        <v>1000000</v>
      </c>
      <c r="O90" s="43"/>
      <c r="P90" s="15"/>
      <c r="Q90" s="14"/>
      <c r="R90" s="6"/>
      <c r="S90" s="6"/>
      <c r="T90" s="6"/>
      <c r="U90" s="6"/>
    </row>
    <row r="91" spans="2:21" ht="15.75" x14ac:dyDescent="0.25">
      <c r="B91" s="6" t="s">
        <v>62</v>
      </c>
      <c r="C91" s="6"/>
      <c r="D91" s="6"/>
      <c r="E91" s="14"/>
      <c r="F91" s="15"/>
      <c r="G91" s="15"/>
      <c r="H91" s="15"/>
      <c r="I91" s="15"/>
      <c r="J91" s="15"/>
      <c r="K91" s="15"/>
      <c r="L91" s="38"/>
      <c r="M91" s="15"/>
      <c r="N91" s="38">
        <v>500000</v>
      </c>
      <c r="O91" s="38"/>
      <c r="P91" s="15"/>
      <c r="Q91" s="14"/>
      <c r="R91" s="6"/>
      <c r="S91" s="6"/>
      <c r="T91" s="6"/>
      <c r="U91" s="6"/>
    </row>
    <row r="92" spans="2:21" ht="15.75" x14ac:dyDescent="0.25">
      <c r="B92" s="6" t="s">
        <v>82</v>
      </c>
      <c r="C92" s="6"/>
      <c r="D92" s="6"/>
      <c r="E92" s="14"/>
      <c r="F92" s="15"/>
      <c r="G92" s="15"/>
      <c r="H92" s="15"/>
      <c r="I92" s="15"/>
      <c r="J92" s="15"/>
      <c r="K92" s="15"/>
      <c r="L92" s="38"/>
      <c r="M92" s="15"/>
      <c r="N92" s="38">
        <v>481929.35</v>
      </c>
      <c r="O92" s="38"/>
      <c r="P92" s="15"/>
      <c r="Q92" s="14"/>
      <c r="R92" s="6"/>
      <c r="S92" s="6"/>
      <c r="T92" s="6"/>
      <c r="U92" s="6"/>
    </row>
    <row r="93" spans="2:21" ht="15.75" x14ac:dyDescent="0.25">
      <c r="B93" s="39" t="s">
        <v>84</v>
      </c>
      <c r="C93" s="6"/>
      <c r="D93" s="6"/>
      <c r="E93" s="14"/>
      <c r="F93" s="38"/>
      <c r="G93" s="15"/>
      <c r="H93" s="38"/>
      <c r="I93" s="38"/>
      <c r="J93" s="15"/>
      <c r="K93" s="38"/>
      <c r="L93" s="38"/>
      <c r="M93" s="38"/>
      <c r="N93" s="38"/>
      <c r="O93" s="38"/>
      <c r="P93" s="38"/>
      <c r="Q93" s="14"/>
      <c r="R93" s="6"/>
      <c r="S93" s="6"/>
      <c r="T93" s="6"/>
      <c r="U93" s="6"/>
    </row>
    <row r="94" spans="2:21" ht="15.75" x14ac:dyDescent="0.25">
      <c r="B94" s="6"/>
      <c r="C94" s="6"/>
      <c r="D94" s="6"/>
      <c r="E94" s="6"/>
      <c r="F94" s="26"/>
      <c r="G94" s="26"/>
      <c r="H94" s="26"/>
      <c r="I94" s="26"/>
      <c r="J94" s="26"/>
      <c r="K94" s="26"/>
      <c r="L94" s="20"/>
      <c r="M94" s="26"/>
      <c r="N94" s="20"/>
      <c r="O94" s="20"/>
      <c r="P94" s="26"/>
      <c r="Q94" s="6"/>
      <c r="R94" s="6"/>
      <c r="S94" s="6"/>
      <c r="T94" s="6"/>
      <c r="U94" s="6"/>
    </row>
    <row r="95" spans="2:21" ht="15.75" x14ac:dyDescent="0.25">
      <c r="B95" s="6"/>
      <c r="C95" s="6"/>
      <c r="D95" s="6"/>
      <c r="E95" s="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6"/>
      <c r="R95" s="6"/>
      <c r="S95" s="6"/>
    </row>
    <row r="96" spans="2:21" ht="15.75" x14ac:dyDescent="0.25">
      <c r="B96" s="6"/>
      <c r="C96" s="6"/>
      <c r="D96" s="6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6"/>
      <c r="R96" s="6"/>
      <c r="S96" s="6"/>
    </row>
    <row r="97" spans="2:18" x14ac:dyDescent="0.25">
      <c r="B97" s="3"/>
      <c r="C97" s="3"/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</row>
    <row r="98" spans="2:18" x14ac:dyDescent="0.25">
      <c r="B98" s="3"/>
      <c r="C98" s="3" t="s">
        <v>11</v>
      </c>
      <c r="D98" s="3"/>
      <c r="E98" s="5"/>
      <c r="F98" s="5"/>
      <c r="G98" s="3"/>
      <c r="H98" s="5"/>
      <c r="I98" s="5"/>
      <c r="J98" s="3"/>
      <c r="K98" s="5"/>
      <c r="L98" s="5"/>
      <c r="M98" s="3"/>
      <c r="N98" s="5"/>
      <c r="O98" s="5"/>
      <c r="P98" s="5"/>
      <c r="Q98" s="3"/>
      <c r="R98" s="3"/>
    </row>
    <row r="100" spans="2:18" x14ac:dyDescent="0.25">
      <c r="E100" s="1"/>
      <c r="F100" s="2"/>
    </row>
    <row r="101" spans="2:18" x14ac:dyDescent="0.25">
      <c r="E101" s="2"/>
      <c r="F101" s="2"/>
    </row>
    <row r="103" spans="2:18" x14ac:dyDescent="0.25">
      <c r="E103" s="2"/>
      <c r="F103" s="2"/>
      <c r="H103" s="2"/>
      <c r="I103" s="2"/>
      <c r="K103" s="2"/>
      <c r="L103" s="2"/>
      <c r="N103" s="2"/>
      <c r="O103" s="2"/>
      <c r="P103" s="2"/>
    </row>
  </sheetData>
  <mergeCells count="4">
    <mergeCell ref="B1:P1"/>
    <mergeCell ref="B34:P34"/>
    <mergeCell ref="B77:P77"/>
    <mergeCell ref="B53:P53"/>
  </mergeCells>
  <printOptions headings="1" gridLines="1"/>
  <pageMargins left="1" right="1" top="1" bottom="1" header="0.5" footer="0.5"/>
  <pageSetup scale="56" orientation="landscape" horizontalDpi="4294967295" verticalDpi="4294967295" r:id="rId1"/>
  <rowBreaks count="2" manualBreakCount="2">
    <brk id="52" min="1" max="21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2020-10-29T16:14:01Z</dcterms:modified>
</cp:coreProperties>
</file>