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OH-DC01\FolderRedirections\cathy\My Documents\Budget\2025 Budget\"/>
    </mc:Choice>
  </mc:AlternateContent>
  <xr:revisionPtr revIDLastSave="0" documentId="8_{59C93CA2-05BD-458A-ADC4-658F93A9222F}" xr6:coauthVersionLast="47" xr6:coauthVersionMax="47" xr10:uidLastSave="{00000000-0000-0000-0000-000000000000}"/>
  <workbookProtection workbookPassword="C9C9" lockStructure="1"/>
  <bookViews>
    <workbookView xWindow="-108" yWindow="-108" windowWidth="23256" windowHeight="12456" tabRatio="679" xr2:uid="{00000000-000D-0000-FFFF-FFFF00000000}"/>
  </bookViews>
  <sheets>
    <sheet name="General" sheetId="2" r:id="rId1"/>
    <sheet name="Sanitation" sheetId="5" r:id="rId2"/>
    <sheet name="Fire" sheetId="4" r:id="rId3"/>
    <sheet name="Liquid Fuels" sheetId="6" r:id="rId4"/>
  </sheets>
  <definedNames>
    <definedName name="_xlnm._FilterDatabase" localSheetId="0" hidden="1">General!$A$182:$B$239</definedName>
    <definedName name="_xlnm.Print_Area" localSheetId="2">Fire!$A$1:$AB$60</definedName>
    <definedName name="_xlnm.Print_Area" localSheetId="0">General!$A$1:$AM$379</definedName>
    <definedName name="_xlnm.Print_Area" localSheetId="3">'Liquid Fuels'!$A$1:$Z$25</definedName>
    <definedName name="_xlnm.Print_Area" localSheetId="1">Sanitation!$A$1:$AD$60</definedName>
    <definedName name="_xlnm.Print_Titles" localSheetId="2">Fire!$3:$3</definedName>
    <definedName name="_xlnm.Print_Titles" localSheetId="0">General!$3:$3</definedName>
    <definedName name="_xlnm.Print_Titles" localSheetId="1">Sanitation!$3:$3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6" i="5" l="1"/>
  <c r="AD24" i="5"/>
  <c r="AD58" i="5" s="1"/>
  <c r="AK279" i="2"/>
  <c r="AC24" i="5"/>
  <c r="AC56" i="5"/>
  <c r="AD60" i="5" l="1"/>
  <c r="AD25" i="5"/>
  <c r="AC60" i="5"/>
  <c r="AB55" i="4"/>
  <c r="AB22" i="4"/>
  <c r="AB24" i="4" s="1"/>
  <c r="AB17" i="4"/>
  <c r="AK369" i="2"/>
  <c r="AK82" i="2"/>
  <c r="AK328" i="2"/>
  <c r="AK341" i="2" s="1"/>
  <c r="AK303" i="2"/>
  <c r="AK318" i="2" s="1"/>
  <c r="AK296" i="2"/>
  <c r="AK251" i="2"/>
  <c r="AK262" i="2" s="1"/>
  <c r="AK239" i="2"/>
  <c r="AK145" i="2"/>
  <c r="AK158" i="2" s="1"/>
  <c r="AK124" i="2"/>
  <c r="AK133" i="2" s="1"/>
  <c r="AK114" i="2"/>
  <c r="AK119" i="2" s="1"/>
  <c r="AK94" i="2"/>
  <c r="AK70" i="2"/>
  <c r="AK66" i="2"/>
  <c r="AK59" i="2"/>
  <c r="AK43" i="2"/>
  <c r="AK38" i="2"/>
  <c r="AK30" i="2"/>
  <c r="AK18" i="2"/>
  <c r="AK13" i="2"/>
  <c r="AK49" i="2"/>
  <c r="AC25" i="5"/>
  <c r="AK346" i="2"/>
  <c r="AK321" i="2"/>
  <c r="AK270" i="2"/>
  <c r="AK180" i="2"/>
  <c r="AK165" i="2"/>
  <c r="AK139" i="2"/>
  <c r="AK109" i="2"/>
  <c r="AK246" i="2"/>
  <c r="AA55" i="4"/>
  <c r="Z55" i="4"/>
  <c r="AK194" i="2"/>
  <c r="AK196" i="2" s="1"/>
  <c r="AA21" i="6"/>
  <c r="AA25" i="6" s="1"/>
  <c r="AA23" i="6"/>
  <c r="AA11" i="6"/>
  <c r="AA10" i="6"/>
  <c r="AJ328" i="2"/>
  <c r="AJ321" i="2"/>
  <c r="AK373" i="2" l="1"/>
  <c r="AB25" i="4"/>
  <c r="AB58" i="4" s="1"/>
  <c r="AB57" i="4"/>
  <c r="AK98" i="2"/>
  <c r="AK375" i="2" s="1"/>
  <c r="AC58" i="5"/>
  <c r="AI270" i="2"/>
  <c r="AJ133" i="2"/>
  <c r="AJ145" i="2"/>
  <c r="AJ158" i="2" s="1"/>
  <c r="AJ369" i="2"/>
  <c r="AJ180" i="2"/>
  <c r="AJ262" i="2"/>
  <c r="AJ341" i="2"/>
  <c r="AJ346" i="2"/>
  <c r="AJ94" i="2"/>
  <c r="AJ82" i="2"/>
  <c r="AJ70" i="2"/>
  <c r="AJ66" i="2"/>
  <c r="AJ59" i="2"/>
  <c r="AJ49" i="2"/>
  <c r="AJ43" i="2"/>
  <c r="AJ38" i="2"/>
  <c r="AJ30" i="2"/>
  <c r="AJ18" i="2"/>
  <c r="AJ13" i="2"/>
  <c r="AJ119" i="2"/>
  <c r="AJ303" i="2"/>
  <c r="AJ318" i="2" s="1"/>
  <c r="AJ279" i="2"/>
  <c r="AJ296" i="2" s="1"/>
  <c r="AJ270" i="2"/>
  <c r="AJ165" i="2"/>
  <c r="AJ139" i="2"/>
  <c r="AJ109" i="2"/>
  <c r="AB24" i="5"/>
  <c r="AB58" i="5" s="1"/>
  <c r="AB35" i="5"/>
  <c r="AB56" i="5" s="1"/>
  <c r="Z25" i="6"/>
  <c r="Y23" i="6"/>
  <c r="Z21" i="6"/>
  <c r="Z11" i="6"/>
  <c r="Z23" i="6" s="1"/>
  <c r="Z10" i="6"/>
  <c r="AJ194" i="2"/>
  <c r="AJ196" i="2" s="1"/>
  <c r="AJ246" i="2"/>
  <c r="AJ239" i="2"/>
  <c r="AA17" i="4"/>
  <c r="S55" i="4"/>
  <c r="AA22" i="4"/>
  <c r="Y21" i="6"/>
  <c r="Y25" i="6" s="1"/>
  <c r="Y11" i="6"/>
  <c r="Y10" i="6"/>
  <c r="AA56" i="5"/>
  <c r="AA24" i="5"/>
  <c r="AI369" i="2"/>
  <c r="AI346" i="2"/>
  <c r="AI341" i="2"/>
  <c r="AI321" i="2"/>
  <c r="AI318" i="2"/>
  <c r="AI296" i="2"/>
  <c r="AI262" i="2"/>
  <c r="AI246" i="2"/>
  <c r="AI239" i="2"/>
  <c r="AI196" i="2"/>
  <c r="AI180" i="2"/>
  <c r="AI165" i="2"/>
  <c r="AI158" i="2"/>
  <c r="AI139" i="2"/>
  <c r="AI133" i="2"/>
  <c r="AI119" i="2"/>
  <c r="AI109" i="2"/>
  <c r="AI94" i="2"/>
  <c r="AI82" i="2"/>
  <c r="AI70" i="2"/>
  <c r="AI66" i="2"/>
  <c r="AI59" i="2"/>
  <c r="AI49" i="2"/>
  <c r="AI43" i="2"/>
  <c r="AI38" i="2"/>
  <c r="AI30" i="2"/>
  <c r="AI18" i="2"/>
  <c r="AI13" i="2"/>
  <c r="AH94" i="2"/>
  <c r="AH82" i="2"/>
  <c r="AH70" i="2"/>
  <c r="AH66" i="2"/>
  <c r="AH59" i="2"/>
  <c r="AH49" i="2"/>
  <c r="AH43" i="2"/>
  <c r="AH38" i="2"/>
  <c r="AH30" i="2"/>
  <c r="AH18" i="2"/>
  <c r="AH13" i="2"/>
  <c r="AH180" i="2"/>
  <c r="AH165" i="2"/>
  <c r="AH158" i="2"/>
  <c r="AH139" i="2"/>
  <c r="AH133" i="2"/>
  <c r="AH119" i="2"/>
  <c r="AH109" i="2"/>
  <c r="AG246" i="2"/>
  <c r="Z24" i="5"/>
  <c r="Z35" i="5"/>
  <c r="AG341" i="2"/>
  <c r="AH328" i="2"/>
  <c r="AH341" i="2" s="1"/>
  <c r="AH318" i="2"/>
  <c r="AG296" i="2"/>
  <c r="AH296" i="2"/>
  <c r="AK377" i="2" l="1"/>
  <c r="AK99" i="2"/>
  <c r="AK379" i="2" s="1"/>
  <c r="AA24" i="4"/>
  <c r="AA25" i="4" s="1"/>
  <c r="AA58" i="4" s="1"/>
  <c r="AJ373" i="2"/>
  <c r="AJ98" i="2"/>
  <c r="AB25" i="5"/>
  <c r="AB60" i="5"/>
  <c r="AI373" i="2"/>
  <c r="AI98" i="2"/>
  <c r="AI99" i="2" s="1"/>
  <c r="AA60" i="5"/>
  <c r="AA58" i="5"/>
  <c r="AA25" i="5"/>
  <c r="AH98" i="2"/>
  <c r="AH99" i="2" s="1"/>
  <c r="AH246" i="2"/>
  <c r="AA57" i="4" l="1"/>
  <c r="AJ99" i="2"/>
  <c r="AJ379" i="2" s="1"/>
  <c r="AJ375" i="2"/>
  <c r="AJ377" i="2" s="1"/>
  <c r="AI379" i="2"/>
  <c r="AI375" i="2"/>
  <c r="AI377" i="2" s="1"/>
  <c r="AH375" i="2"/>
  <c r="AH321" i="2"/>
  <c r="AH270" i="2"/>
  <c r="AH262" i="2"/>
  <c r="AH196" i="2"/>
  <c r="AH239" i="2"/>
  <c r="AB341" i="2"/>
  <c r="Y341" i="2"/>
  <c r="W341" i="2"/>
  <c r="AH369" i="2"/>
  <c r="AH346" i="2"/>
  <c r="Z56" i="5"/>
  <c r="Z58" i="5"/>
  <c r="Q55" i="4"/>
  <c r="Z22" i="4"/>
  <c r="Z17" i="4"/>
  <c r="AG369" i="2"/>
  <c r="AG346" i="2"/>
  <c r="AG321" i="2"/>
  <c r="AG318" i="2"/>
  <c r="AG270" i="2"/>
  <c r="AG262" i="2"/>
  <c r="AG239" i="2"/>
  <c r="AG196" i="2"/>
  <c r="AG180" i="2"/>
  <c r="AG165" i="2"/>
  <c r="AG158" i="2"/>
  <c r="AG139" i="2"/>
  <c r="AG133" i="2"/>
  <c r="AG119" i="2"/>
  <c r="AG109" i="2"/>
  <c r="AG94" i="2"/>
  <c r="AG82" i="2"/>
  <c r="AG70" i="2"/>
  <c r="AF70" i="2"/>
  <c r="AG66" i="2"/>
  <c r="AG59" i="2"/>
  <c r="AG49" i="2"/>
  <c r="AG43" i="2"/>
  <c r="AG38" i="2"/>
  <c r="AG30" i="2"/>
  <c r="AG18" i="2"/>
  <c r="AG13" i="2"/>
  <c r="Z24" i="4" l="1"/>
  <c r="Z25" i="4" s="1"/>
  <c r="Z58" i="4" s="1"/>
  <c r="Z25" i="5"/>
  <c r="Z60" i="5"/>
  <c r="AH373" i="2"/>
  <c r="AH377" i="2" s="1"/>
  <c r="AG98" i="2"/>
  <c r="AG99" i="2" s="1"/>
  <c r="AG373" i="2"/>
  <c r="Y56" i="5"/>
  <c r="Y24" i="5"/>
  <c r="X21" i="6"/>
  <c r="X10" i="6"/>
  <c r="X11" i="6" s="1"/>
  <c r="X23" i="6" s="1"/>
  <c r="AF318" i="2"/>
  <c r="Z57" i="4" l="1"/>
  <c r="Y60" i="5"/>
  <c r="Y25" i="5"/>
  <c r="Y58" i="5" s="1"/>
  <c r="AG379" i="2"/>
  <c r="AG375" i="2"/>
  <c r="AG377" i="2" s="1"/>
  <c r="AH379" i="2"/>
  <c r="X25" i="6"/>
  <c r="AF296" i="2"/>
  <c r="Y31" i="4"/>
  <c r="Y55" i="4" s="1"/>
  <c r="AF196" i="2"/>
  <c r="AF133" i="2"/>
  <c r="X24" i="5"/>
  <c r="X25" i="5" s="1"/>
  <c r="X58" i="5" s="1"/>
  <c r="AF94" i="2"/>
  <c r="AF82" i="2"/>
  <c r="AF66" i="2"/>
  <c r="AF59" i="2"/>
  <c r="AF43" i="2"/>
  <c r="AF38" i="2"/>
  <c r="AF246" i="2"/>
  <c r="AF30" i="2"/>
  <c r="AF341" i="2"/>
  <c r="Y22" i="4"/>
  <c r="Y17" i="4"/>
  <c r="AF49" i="2"/>
  <c r="AF18" i="2"/>
  <c r="AF13" i="2"/>
  <c r="AB13" i="2"/>
  <c r="G7" i="6"/>
  <c r="G8" i="6"/>
  <c r="C10" i="6"/>
  <c r="D10" i="6"/>
  <c r="E10" i="6"/>
  <c r="E11" i="6" s="1"/>
  <c r="F10" i="6"/>
  <c r="F25" i="6" s="1"/>
  <c r="H10" i="6"/>
  <c r="H11" i="6" s="1"/>
  <c r="H23" i="6" s="1"/>
  <c r="I10" i="6"/>
  <c r="J10" i="6"/>
  <c r="K10" i="6"/>
  <c r="L10" i="6"/>
  <c r="M10" i="6"/>
  <c r="M11" i="6" s="1"/>
  <c r="M23" i="6" s="1"/>
  <c r="N10" i="6"/>
  <c r="N11" i="6" s="1"/>
  <c r="N23" i="6" s="1"/>
  <c r="O10" i="6"/>
  <c r="O11" i="6" s="1"/>
  <c r="O23" i="6" s="1"/>
  <c r="P10" i="6"/>
  <c r="Q10" i="6"/>
  <c r="R10" i="6"/>
  <c r="R11" i="6" s="1"/>
  <c r="R23" i="6" s="1"/>
  <c r="S10" i="6"/>
  <c r="S11" i="6" s="1"/>
  <c r="S23" i="6" s="1"/>
  <c r="T10" i="6"/>
  <c r="U10" i="6"/>
  <c r="U11" i="6" s="1"/>
  <c r="U23" i="6" s="1"/>
  <c r="V10" i="6"/>
  <c r="W10" i="6"/>
  <c r="I11" i="6"/>
  <c r="J11" i="6"/>
  <c r="K11" i="6"/>
  <c r="L11" i="6"/>
  <c r="P11" i="6"/>
  <c r="P23" i="6" s="1"/>
  <c r="Q11" i="6"/>
  <c r="T11" i="6"/>
  <c r="G14" i="6"/>
  <c r="G15" i="6"/>
  <c r="G16" i="6"/>
  <c r="G17" i="6"/>
  <c r="G18" i="6"/>
  <c r="G19" i="6"/>
  <c r="C21" i="6"/>
  <c r="C25" i="6" s="1"/>
  <c r="D21" i="6"/>
  <c r="D25" i="6" s="1"/>
  <c r="E21" i="6"/>
  <c r="F21" i="6"/>
  <c r="G21" i="6" s="1"/>
  <c r="H21" i="6"/>
  <c r="I21" i="6"/>
  <c r="I25" i="6" s="1"/>
  <c r="J21" i="6"/>
  <c r="J25" i="6" s="1"/>
  <c r="K21" i="6"/>
  <c r="L21" i="6"/>
  <c r="M21" i="6"/>
  <c r="N21" i="6"/>
  <c r="O21" i="6"/>
  <c r="P21" i="6"/>
  <c r="P25" i="6" s="1"/>
  <c r="Q21" i="6"/>
  <c r="Q25" i="6" s="1"/>
  <c r="R21" i="6"/>
  <c r="S21" i="6"/>
  <c r="S25" i="6" s="1"/>
  <c r="T21" i="6"/>
  <c r="T25" i="6" s="1"/>
  <c r="U21" i="6"/>
  <c r="V21" i="6"/>
  <c r="W21" i="6"/>
  <c r="C23" i="6"/>
  <c r="D23" i="6"/>
  <c r="F23" i="6"/>
  <c r="I23" i="6"/>
  <c r="J23" i="6"/>
  <c r="K23" i="6"/>
  <c r="L23" i="6"/>
  <c r="Q23" i="6"/>
  <c r="T23" i="6"/>
  <c r="K25" i="6"/>
  <c r="L25" i="6"/>
  <c r="N25" i="6"/>
  <c r="I7" i="4"/>
  <c r="I10" i="4"/>
  <c r="I11" i="4"/>
  <c r="I13" i="4"/>
  <c r="D17" i="4"/>
  <c r="E17" i="4"/>
  <c r="F17" i="4"/>
  <c r="G17" i="4"/>
  <c r="H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I19" i="4"/>
  <c r="D22" i="4"/>
  <c r="E22" i="4"/>
  <c r="F22" i="4"/>
  <c r="G22" i="4"/>
  <c r="H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I28" i="4"/>
  <c r="I29" i="4"/>
  <c r="I30" i="4"/>
  <c r="F31" i="4"/>
  <c r="H31" i="4"/>
  <c r="I31" i="4" s="1"/>
  <c r="K31" i="4"/>
  <c r="K55" i="4" s="1"/>
  <c r="M31" i="4"/>
  <c r="M55" i="4" s="1"/>
  <c r="P31" i="4"/>
  <c r="P55" i="4" s="1"/>
  <c r="R31" i="4"/>
  <c r="R55" i="4" s="1"/>
  <c r="T31" i="4"/>
  <c r="T55" i="4" s="1"/>
  <c r="V31" i="4"/>
  <c r="V55" i="4" s="1"/>
  <c r="W31" i="4"/>
  <c r="W55" i="4" s="1"/>
  <c r="X31" i="4"/>
  <c r="X55" i="4" s="1"/>
  <c r="I32" i="4"/>
  <c r="I33" i="4"/>
  <c r="I34" i="4"/>
  <c r="I35" i="4"/>
  <c r="I36" i="4"/>
  <c r="I37" i="4"/>
  <c r="I38" i="4"/>
  <c r="I39" i="4"/>
  <c r="I40" i="4"/>
  <c r="I41" i="4"/>
  <c r="I42" i="4"/>
  <c r="I43" i="4"/>
  <c r="I45" i="4"/>
  <c r="I46" i="4"/>
  <c r="I47" i="4"/>
  <c r="I48" i="4"/>
  <c r="I49" i="4"/>
  <c r="I50" i="4"/>
  <c r="I51" i="4"/>
  <c r="I52" i="4"/>
  <c r="D55" i="4"/>
  <c r="E55" i="4"/>
  <c r="F55" i="4"/>
  <c r="G55" i="4"/>
  <c r="J55" i="4"/>
  <c r="L55" i="4"/>
  <c r="N55" i="4"/>
  <c r="O55" i="4"/>
  <c r="U55" i="4"/>
  <c r="G6" i="5"/>
  <c r="G7" i="5"/>
  <c r="G9" i="5"/>
  <c r="G12" i="5"/>
  <c r="G13" i="5"/>
  <c r="G14" i="5"/>
  <c r="G16" i="5"/>
  <c r="G17" i="5"/>
  <c r="G18" i="5"/>
  <c r="C24" i="5"/>
  <c r="C58" i="5" s="1"/>
  <c r="D24" i="5"/>
  <c r="E24" i="5"/>
  <c r="F24" i="5"/>
  <c r="F58" i="5" s="1"/>
  <c r="H24" i="5"/>
  <c r="H25" i="5" s="1"/>
  <c r="H58" i="5" s="1"/>
  <c r="I24" i="5"/>
  <c r="I25" i="5" s="1"/>
  <c r="I58" i="5" s="1"/>
  <c r="J24" i="5"/>
  <c r="J25" i="5" s="1"/>
  <c r="J58" i="5" s="1"/>
  <c r="K24" i="5"/>
  <c r="K25" i="5" s="1"/>
  <c r="K58" i="5" s="1"/>
  <c r="L24" i="5"/>
  <c r="L25" i="5" s="1"/>
  <c r="L58" i="5" s="1"/>
  <c r="M24" i="5"/>
  <c r="M25" i="5" s="1"/>
  <c r="M58" i="5" s="1"/>
  <c r="N24" i="5"/>
  <c r="N25" i="5" s="1"/>
  <c r="N58" i="5" s="1"/>
  <c r="O24" i="5"/>
  <c r="O25" i="5" s="1"/>
  <c r="O58" i="5" s="1"/>
  <c r="P24" i="5"/>
  <c r="P25" i="5" s="1"/>
  <c r="P58" i="5" s="1"/>
  <c r="Q24" i="5"/>
  <c r="Q25" i="5" s="1"/>
  <c r="Q58" i="5" s="1"/>
  <c r="R24" i="5"/>
  <c r="R25" i="5" s="1"/>
  <c r="R58" i="5" s="1"/>
  <c r="S24" i="5"/>
  <c r="T24" i="5"/>
  <c r="T25" i="5" s="1"/>
  <c r="T58" i="5" s="1"/>
  <c r="U24" i="5"/>
  <c r="U25" i="5" s="1"/>
  <c r="U58" i="5" s="1"/>
  <c r="V24" i="5"/>
  <c r="V25" i="5" s="1"/>
  <c r="V58" i="5" s="1"/>
  <c r="W24" i="5"/>
  <c r="W25" i="5" s="1"/>
  <c r="W58" i="5" s="1"/>
  <c r="S25" i="5"/>
  <c r="S58" i="5" s="1"/>
  <c r="G28" i="5"/>
  <c r="G29" i="5"/>
  <c r="G30" i="5"/>
  <c r="G31" i="5"/>
  <c r="G32" i="5"/>
  <c r="G33" i="5"/>
  <c r="G34" i="5"/>
  <c r="C35" i="5"/>
  <c r="C56" i="5" s="1"/>
  <c r="C60" i="5" s="1"/>
  <c r="D35" i="5"/>
  <c r="D56" i="5" s="1"/>
  <c r="D60" i="5" s="1"/>
  <c r="F35" i="5"/>
  <c r="G35" i="5" s="1"/>
  <c r="I35" i="5"/>
  <c r="I56" i="5" s="1"/>
  <c r="N35" i="5"/>
  <c r="N56" i="5" s="1"/>
  <c r="N60" i="5" s="1"/>
  <c r="P35" i="5"/>
  <c r="P56" i="5" s="1"/>
  <c r="V35" i="5"/>
  <c r="V56" i="5" s="1"/>
  <c r="X35" i="5"/>
  <c r="X56" i="5" s="1"/>
  <c r="X60" i="5" s="1"/>
  <c r="G36" i="5"/>
  <c r="G37" i="5"/>
  <c r="G40" i="5"/>
  <c r="G41" i="5"/>
  <c r="G42" i="5"/>
  <c r="G44" i="5"/>
  <c r="G45" i="5"/>
  <c r="G46" i="5"/>
  <c r="G47" i="5"/>
  <c r="G49" i="5"/>
  <c r="G50" i="5"/>
  <c r="G51" i="5"/>
  <c r="E56" i="5"/>
  <c r="E60" i="5" s="1"/>
  <c r="H56" i="5"/>
  <c r="J56" i="5"/>
  <c r="K56" i="5"/>
  <c r="K60" i="5" s="1"/>
  <c r="L56" i="5"/>
  <c r="M56" i="5"/>
  <c r="M60" i="5" s="1"/>
  <c r="O56" i="5"/>
  <c r="Q56" i="5"/>
  <c r="R56" i="5"/>
  <c r="S56" i="5"/>
  <c r="T56" i="5"/>
  <c r="U56" i="5"/>
  <c r="U60" i="5" s="1"/>
  <c r="W56" i="5"/>
  <c r="W60" i="5" s="1"/>
  <c r="D58" i="5"/>
  <c r="E58" i="5"/>
  <c r="O6" i="2"/>
  <c r="O9" i="2"/>
  <c r="O10" i="2"/>
  <c r="O12" i="2"/>
  <c r="G13" i="2"/>
  <c r="H13" i="2"/>
  <c r="I13" i="2"/>
  <c r="J13" i="2"/>
  <c r="K13" i="2"/>
  <c r="L13" i="2"/>
  <c r="M13" i="2"/>
  <c r="N13" i="2"/>
  <c r="P13" i="2"/>
  <c r="Q13" i="2"/>
  <c r="R13" i="2"/>
  <c r="S13" i="2"/>
  <c r="T13" i="2"/>
  <c r="U13" i="2"/>
  <c r="V13" i="2"/>
  <c r="W13" i="2"/>
  <c r="X13" i="2"/>
  <c r="Y13" i="2"/>
  <c r="Z13" i="2"/>
  <c r="AA13" i="2"/>
  <c r="AC13" i="2"/>
  <c r="AD13" i="2"/>
  <c r="AE13" i="2"/>
  <c r="O15" i="2"/>
  <c r="O16" i="2"/>
  <c r="O17" i="2"/>
  <c r="G18" i="2"/>
  <c r="I18" i="2"/>
  <c r="K18" i="2"/>
  <c r="L18" i="2"/>
  <c r="M18" i="2"/>
  <c r="N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O20" i="2"/>
  <c r="O21" i="2"/>
  <c r="O22" i="2"/>
  <c r="O23" i="2"/>
  <c r="O24" i="2"/>
  <c r="O26" i="2"/>
  <c r="O27" i="2"/>
  <c r="H28" i="2"/>
  <c r="H32" i="2" s="1"/>
  <c r="O28" i="2"/>
  <c r="O29" i="2"/>
  <c r="G30" i="2"/>
  <c r="I30" i="2"/>
  <c r="K30" i="2"/>
  <c r="L30" i="2"/>
  <c r="M30" i="2"/>
  <c r="N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J32" i="2"/>
  <c r="O32" i="2"/>
  <c r="O33" i="2"/>
  <c r="O37" i="2"/>
  <c r="G38" i="2"/>
  <c r="I38" i="2"/>
  <c r="K38" i="2"/>
  <c r="L38" i="2"/>
  <c r="M38" i="2"/>
  <c r="N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H40" i="2"/>
  <c r="J40" i="2"/>
  <c r="O40" i="2"/>
  <c r="O41" i="2"/>
  <c r="G43" i="2"/>
  <c r="I43" i="2"/>
  <c r="K43" i="2"/>
  <c r="L43" i="2"/>
  <c r="M43" i="2"/>
  <c r="N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O45" i="2"/>
  <c r="O46" i="2"/>
  <c r="O47" i="2"/>
  <c r="O48" i="2"/>
  <c r="G49" i="2"/>
  <c r="I49" i="2"/>
  <c r="K49" i="2"/>
  <c r="L49" i="2"/>
  <c r="M49" i="2"/>
  <c r="N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O52" i="2"/>
  <c r="O53" i="2"/>
  <c r="O54" i="2"/>
  <c r="O55" i="2"/>
  <c r="O57" i="2"/>
  <c r="O58" i="2"/>
  <c r="G59" i="2"/>
  <c r="I59" i="2"/>
  <c r="K59" i="2"/>
  <c r="L59" i="2"/>
  <c r="M59" i="2"/>
  <c r="N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O61" i="2"/>
  <c r="O62" i="2"/>
  <c r="O65" i="2"/>
  <c r="G66" i="2"/>
  <c r="I66" i="2"/>
  <c r="K66" i="2"/>
  <c r="L66" i="2"/>
  <c r="M66" i="2"/>
  <c r="N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O68" i="2"/>
  <c r="O69" i="2"/>
  <c r="G70" i="2"/>
  <c r="I70" i="2"/>
  <c r="K70" i="2"/>
  <c r="L70" i="2"/>
  <c r="M70" i="2"/>
  <c r="N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O72" i="2"/>
  <c r="O74" i="2"/>
  <c r="O75" i="2"/>
  <c r="O76" i="2"/>
  <c r="O77" i="2"/>
  <c r="O78" i="2"/>
  <c r="O80" i="2"/>
  <c r="O81" i="2"/>
  <c r="G82" i="2"/>
  <c r="H82" i="2"/>
  <c r="I82" i="2"/>
  <c r="J82" i="2"/>
  <c r="K82" i="2"/>
  <c r="L82" i="2"/>
  <c r="M82" i="2"/>
  <c r="N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O84" i="2"/>
  <c r="O85" i="2"/>
  <c r="O86" i="2"/>
  <c r="O87" i="2"/>
  <c r="O88" i="2"/>
  <c r="O89" i="2"/>
  <c r="O93" i="2"/>
  <c r="G94" i="2"/>
  <c r="I94" i="2"/>
  <c r="K94" i="2"/>
  <c r="L94" i="2"/>
  <c r="M94" i="2"/>
  <c r="N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O96" i="2"/>
  <c r="H101" i="2"/>
  <c r="J101" i="2"/>
  <c r="O101" i="2"/>
  <c r="G102" i="2"/>
  <c r="I102" i="2"/>
  <c r="K102" i="2"/>
  <c r="L102" i="2"/>
  <c r="M102" i="2"/>
  <c r="N102" i="2"/>
  <c r="P102" i="2"/>
  <c r="Q102" i="2"/>
  <c r="S102" i="2"/>
  <c r="S109" i="2" s="1"/>
  <c r="X102" i="2"/>
  <c r="O103" i="2"/>
  <c r="G104" i="2"/>
  <c r="I104" i="2"/>
  <c r="K104" i="2"/>
  <c r="L104" i="2"/>
  <c r="N104" i="2"/>
  <c r="O104" i="2" s="1"/>
  <c r="P104" i="2"/>
  <c r="Q104" i="2"/>
  <c r="V104" i="2"/>
  <c r="V109" i="2" s="1"/>
  <c r="X104" i="2"/>
  <c r="O105" i="2"/>
  <c r="O106" i="2"/>
  <c r="O107" i="2"/>
  <c r="R109" i="2"/>
  <c r="T109" i="2"/>
  <c r="U109" i="2"/>
  <c r="W109" i="2"/>
  <c r="Y109" i="2"/>
  <c r="Z109" i="2"/>
  <c r="AA109" i="2"/>
  <c r="AB109" i="2"/>
  <c r="AC109" i="2"/>
  <c r="AD109" i="2"/>
  <c r="AE109" i="2"/>
  <c r="AF109" i="2"/>
  <c r="O111" i="2"/>
  <c r="O113" i="2"/>
  <c r="G114" i="2"/>
  <c r="G119" i="2" s="1"/>
  <c r="I114" i="2"/>
  <c r="I119" i="2" s="1"/>
  <c r="K114" i="2"/>
  <c r="K119" i="2" s="1"/>
  <c r="L114" i="2"/>
  <c r="L119" i="2" s="1"/>
  <c r="N114" i="2"/>
  <c r="O114" i="2" s="1"/>
  <c r="Q114" i="2"/>
  <c r="Q119" i="2" s="1"/>
  <c r="V114" i="2"/>
  <c r="V119" i="2" s="1"/>
  <c r="X114" i="2"/>
  <c r="X119" i="2" s="1"/>
  <c r="AD114" i="2"/>
  <c r="AD119" i="2" s="1"/>
  <c r="AF119" i="2"/>
  <c r="O115" i="2"/>
  <c r="O116" i="2"/>
  <c r="O117" i="2"/>
  <c r="O118" i="2"/>
  <c r="M119" i="2"/>
  <c r="P119" i="2"/>
  <c r="R119" i="2"/>
  <c r="S119" i="2"/>
  <c r="T119" i="2"/>
  <c r="U119" i="2"/>
  <c r="W119" i="2"/>
  <c r="Y119" i="2"/>
  <c r="Z119" i="2"/>
  <c r="AA119" i="2"/>
  <c r="AB119" i="2"/>
  <c r="AC119" i="2"/>
  <c r="AE119" i="2"/>
  <c r="H121" i="2"/>
  <c r="J121" i="2"/>
  <c r="O121" i="2"/>
  <c r="G124" i="2"/>
  <c r="G133" i="2" s="1"/>
  <c r="I124" i="2"/>
  <c r="K124" i="2"/>
  <c r="L124" i="2"/>
  <c r="N124" i="2"/>
  <c r="N133" i="2" s="1"/>
  <c r="P124" i="2"/>
  <c r="P133" i="2" s="1"/>
  <c r="Q124" i="2"/>
  <c r="Q133" i="2" s="1"/>
  <c r="V124" i="2"/>
  <c r="V133" i="2" s="1"/>
  <c r="X124" i="2"/>
  <c r="X133" i="2" s="1"/>
  <c r="AD124" i="2"/>
  <c r="AD133" i="2" s="1"/>
  <c r="O125" i="2"/>
  <c r="O126" i="2"/>
  <c r="I128" i="2"/>
  <c r="K128" i="2"/>
  <c r="L128" i="2"/>
  <c r="O130" i="2"/>
  <c r="O131" i="2"/>
  <c r="O132" i="2"/>
  <c r="M133" i="2"/>
  <c r="R133" i="2"/>
  <c r="S133" i="2"/>
  <c r="T133" i="2"/>
  <c r="U133" i="2"/>
  <c r="W133" i="2"/>
  <c r="Y133" i="2"/>
  <c r="Z133" i="2"/>
  <c r="AA133" i="2"/>
  <c r="AB133" i="2"/>
  <c r="AC133" i="2"/>
  <c r="AE133" i="2"/>
  <c r="H135" i="2"/>
  <c r="J135" i="2"/>
  <c r="O135" i="2"/>
  <c r="O136" i="2"/>
  <c r="O137" i="2"/>
  <c r="O138" i="2"/>
  <c r="G139" i="2"/>
  <c r="I139" i="2"/>
  <c r="K139" i="2"/>
  <c r="L139" i="2"/>
  <c r="M139" i="2"/>
  <c r="N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AB139" i="2"/>
  <c r="AC139" i="2"/>
  <c r="AD139" i="2"/>
  <c r="AE139" i="2"/>
  <c r="AF139" i="2"/>
  <c r="O141" i="2"/>
  <c r="O142" i="2"/>
  <c r="O143" i="2"/>
  <c r="O144" i="2"/>
  <c r="G145" i="2"/>
  <c r="G158" i="2" s="1"/>
  <c r="I145" i="2"/>
  <c r="I158" i="2" s="1"/>
  <c r="K145" i="2"/>
  <c r="K158" i="2" s="1"/>
  <c r="L145" i="2"/>
  <c r="L158" i="2" s="1"/>
  <c r="N145" i="2"/>
  <c r="O145" i="2" s="1"/>
  <c r="Q145" i="2"/>
  <c r="Q158" i="2" s="1"/>
  <c r="V145" i="2"/>
  <c r="V158" i="2" s="1"/>
  <c r="X145" i="2"/>
  <c r="X158" i="2" s="1"/>
  <c r="AD145" i="2"/>
  <c r="AD158" i="2" s="1"/>
  <c r="AF158" i="2"/>
  <c r="O146" i="2"/>
  <c r="O147" i="2"/>
  <c r="H148" i="2"/>
  <c r="J148" i="2"/>
  <c r="O148" i="2"/>
  <c r="O149" i="2"/>
  <c r="O151" i="2"/>
  <c r="O152" i="2"/>
  <c r="O153" i="2"/>
  <c r="O154" i="2"/>
  <c r="O155" i="2"/>
  <c r="O157" i="2"/>
  <c r="M158" i="2"/>
  <c r="P158" i="2"/>
  <c r="R158" i="2"/>
  <c r="S158" i="2"/>
  <c r="T158" i="2"/>
  <c r="U158" i="2"/>
  <c r="W158" i="2"/>
  <c r="Y158" i="2"/>
  <c r="Z158" i="2"/>
  <c r="AA158" i="2"/>
  <c r="AB158" i="2"/>
  <c r="AC158" i="2"/>
  <c r="AE158" i="2"/>
  <c r="O160" i="2"/>
  <c r="O162" i="2"/>
  <c r="O163" i="2"/>
  <c r="O164" i="2"/>
  <c r="G165" i="2"/>
  <c r="I165" i="2"/>
  <c r="K165" i="2"/>
  <c r="L165" i="2"/>
  <c r="M165" i="2"/>
  <c r="N165" i="2"/>
  <c r="P165" i="2"/>
  <c r="Q165" i="2"/>
  <c r="R165" i="2"/>
  <c r="S165" i="2"/>
  <c r="T165" i="2"/>
  <c r="U165" i="2"/>
  <c r="V165" i="2"/>
  <c r="W165" i="2"/>
  <c r="X165" i="2"/>
  <c r="Y165" i="2"/>
  <c r="Z165" i="2"/>
  <c r="AA165" i="2"/>
  <c r="AB165" i="2"/>
  <c r="AC165" i="2"/>
  <c r="AD165" i="2"/>
  <c r="AE165" i="2"/>
  <c r="AF165" i="2"/>
  <c r="O167" i="2"/>
  <c r="O168" i="2"/>
  <c r="O169" i="2"/>
  <c r="O171" i="2"/>
  <c r="O172" i="2"/>
  <c r="O173" i="2"/>
  <c r="O175" i="2"/>
  <c r="G180" i="2"/>
  <c r="I180" i="2"/>
  <c r="K180" i="2"/>
  <c r="L180" i="2"/>
  <c r="M180" i="2"/>
  <c r="N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AB180" i="2"/>
  <c r="AC180" i="2"/>
  <c r="AD180" i="2"/>
  <c r="AE180" i="2"/>
  <c r="AF180" i="2"/>
  <c r="O182" i="2"/>
  <c r="O183" i="2"/>
  <c r="O185" i="2"/>
  <c r="O186" i="2"/>
  <c r="O189" i="2"/>
  <c r="O193" i="2"/>
  <c r="O194" i="2"/>
  <c r="V194" i="2"/>
  <c r="V196" i="2" s="1"/>
  <c r="X194" i="2"/>
  <c r="X196" i="2" s="1"/>
  <c r="AB196" i="2"/>
  <c r="O195" i="2"/>
  <c r="G196" i="2"/>
  <c r="I196" i="2"/>
  <c r="K196" i="2"/>
  <c r="L196" i="2"/>
  <c r="M196" i="2"/>
  <c r="N196" i="2"/>
  <c r="P196" i="2"/>
  <c r="Q196" i="2"/>
  <c r="R196" i="2"/>
  <c r="S196" i="2"/>
  <c r="T196" i="2"/>
  <c r="U196" i="2"/>
  <c r="W196" i="2"/>
  <c r="Y196" i="2"/>
  <c r="Z196" i="2"/>
  <c r="AA196" i="2"/>
  <c r="AC196" i="2"/>
  <c r="AD196" i="2"/>
  <c r="AE196" i="2"/>
  <c r="O198" i="2"/>
  <c r="O200" i="2"/>
  <c r="O202" i="2"/>
  <c r="O203" i="2"/>
  <c r="O204" i="2"/>
  <c r="O205" i="2"/>
  <c r="O207" i="2"/>
  <c r="O208" i="2"/>
  <c r="O209" i="2"/>
  <c r="O210" i="2"/>
  <c r="O212" i="2"/>
  <c r="O213" i="2"/>
  <c r="O215" i="2"/>
  <c r="O216" i="2"/>
  <c r="O217" i="2"/>
  <c r="O218" i="2"/>
  <c r="I219" i="2"/>
  <c r="I239" i="2" s="1"/>
  <c r="J219" i="2"/>
  <c r="K219" i="2"/>
  <c r="K239" i="2" s="1"/>
  <c r="L219" i="2"/>
  <c r="L239" i="2" s="1"/>
  <c r="N219" i="2"/>
  <c r="O219" i="2" s="1"/>
  <c r="X219" i="2"/>
  <c r="X239" i="2" s="1"/>
  <c r="O220" i="2"/>
  <c r="O221" i="2"/>
  <c r="O222" i="2"/>
  <c r="O223" i="2"/>
  <c r="O224" i="2"/>
  <c r="O225" i="2"/>
  <c r="O226" i="2"/>
  <c r="O227" i="2"/>
  <c r="O228" i="2"/>
  <c r="O229" i="2"/>
  <c r="O231" i="2"/>
  <c r="O232" i="2"/>
  <c r="O233" i="2"/>
  <c r="O234" i="2"/>
  <c r="O235" i="2"/>
  <c r="G239" i="2"/>
  <c r="M239" i="2"/>
  <c r="P239" i="2"/>
  <c r="Q239" i="2"/>
  <c r="R239" i="2"/>
  <c r="S239" i="2"/>
  <c r="T239" i="2"/>
  <c r="U239" i="2"/>
  <c r="V239" i="2"/>
  <c r="W239" i="2"/>
  <c r="Y239" i="2"/>
  <c r="Z239" i="2"/>
  <c r="AA239" i="2"/>
  <c r="AB239" i="2"/>
  <c r="AC239" i="2"/>
  <c r="AD239" i="2"/>
  <c r="AE239" i="2"/>
  <c r="AF239" i="2"/>
  <c r="I246" i="2"/>
  <c r="K246" i="2"/>
  <c r="L246" i="2"/>
  <c r="M246" i="2"/>
  <c r="N246" i="2"/>
  <c r="P246" i="2"/>
  <c r="Q246" i="2"/>
  <c r="R246" i="2"/>
  <c r="S246" i="2"/>
  <c r="T246" i="2"/>
  <c r="U246" i="2"/>
  <c r="V246" i="2"/>
  <c r="W246" i="2"/>
  <c r="X246" i="2"/>
  <c r="Y246" i="2"/>
  <c r="Z246" i="2"/>
  <c r="AA246" i="2"/>
  <c r="AB246" i="2"/>
  <c r="AC246" i="2"/>
  <c r="AD246" i="2"/>
  <c r="AE246" i="2"/>
  <c r="O248" i="2"/>
  <c r="O250" i="2"/>
  <c r="G251" i="2"/>
  <c r="G262" i="2" s="1"/>
  <c r="I251" i="2"/>
  <c r="I262" i="2" s="1"/>
  <c r="K251" i="2"/>
  <c r="K262" i="2" s="1"/>
  <c r="L251" i="2"/>
  <c r="L262" i="2" s="1"/>
  <c r="N251" i="2"/>
  <c r="N262" i="2" s="1"/>
  <c r="Q251" i="2"/>
  <c r="Q262" i="2" s="1"/>
  <c r="V251" i="2"/>
  <c r="V262" i="2" s="1"/>
  <c r="X251" i="2"/>
  <c r="X262" i="2" s="1"/>
  <c r="AD251" i="2"/>
  <c r="AD262" i="2" s="1"/>
  <c r="AF262" i="2"/>
  <c r="O252" i="2"/>
  <c r="H253" i="2"/>
  <c r="J253" i="2"/>
  <c r="O253" i="2"/>
  <c r="O254" i="2"/>
  <c r="O255" i="2"/>
  <c r="O256" i="2"/>
  <c r="O257" i="2"/>
  <c r="O258" i="2"/>
  <c r="O259" i="2"/>
  <c r="O260" i="2"/>
  <c r="O261" i="2"/>
  <c r="M262" i="2"/>
  <c r="P262" i="2"/>
  <c r="R262" i="2"/>
  <c r="S262" i="2"/>
  <c r="T262" i="2"/>
  <c r="U262" i="2"/>
  <c r="W262" i="2"/>
  <c r="Y262" i="2"/>
  <c r="Z262" i="2"/>
  <c r="AA262" i="2"/>
  <c r="AB262" i="2"/>
  <c r="AC262" i="2"/>
  <c r="AE262" i="2"/>
  <c r="O264" i="2"/>
  <c r="G265" i="2"/>
  <c r="G270" i="2" s="1"/>
  <c r="I265" i="2"/>
  <c r="I270" i="2" s="1"/>
  <c r="M265" i="2"/>
  <c r="M270" i="2" s="1"/>
  <c r="N265" i="2"/>
  <c r="N270" i="2" s="1"/>
  <c r="P265" i="2"/>
  <c r="P270" i="2" s="1"/>
  <c r="Q265" i="2"/>
  <c r="Q270" i="2" s="1"/>
  <c r="S265" i="2"/>
  <c r="S270" i="2" s="1"/>
  <c r="U265" i="2"/>
  <c r="U270" i="2" s="1"/>
  <c r="X265" i="2"/>
  <c r="X270" i="2" s="1"/>
  <c r="Z265" i="2"/>
  <c r="Z270" i="2" s="1"/>
  <c r="AB265" i="2"/>
  <c r="AB270" i="2" s="1"/>
  <c r="O268" i="2"/>
  <c r="K270" i="2"/>
  <c r="L270" i="2"/>
  <c r="R270" i="2"/>
  <c r="T270" i="2"/>
  <c r="V270" i="2"/>
  <c r="W270" i="2"/>
  <c r="Y270" i="2"/>
  <c r="AA270" i="2"/>
  <c r="AC270" i="2"/>
  <c r="AD270" i="2"/>
  <c r="AE270" i="2"/>
  <c r="AF270" i="2"/>
  <c r="O272" i="2"/>
  <c r="O274" i="2"/>
  <c r="O276" i="2"/>
  <c r="O277" i="2"/>
  <c r="O278" i="2"/>
  <c r="G279" i="2"/>
  <c r="G296" i="2" s="1"/>
  <c r="I279" i="2"/>
  <c r="I296" i="2" s="1"/>
  <c r="K279" i="2"/>
  <c r="K296" i="2" s="1"/>
  <c r="L279" i="2"/>
  <c r="L296" i="2" s="1"/>
  <c r="N279" i="2"/>
  <c r="O279" i="2" s="1"/>
  <c r="Q279" i="2"/>
  <c r="Q296" i="2" s="1"/>
  <c r="V279" i="2"/>
  <c r="V296" i="2" s="1"/>
  <c r="X279" i="2"/>
  <c r="X296" i="2" s="1"/>
  <c r="AD279" i="2"/>
  <c r="AD296" i="2" s="1"/>
  <c r="O280" i="2"/>
  <c r="O281" i="2"/>
  <c r="O282" i="2"/>
  <c r="O284" i="2"/>
  <c r="O285" i="2"/>
  <c r="O286" i="2"/>
  <c r="O287" i="2"/>
  <c r="O289" i="2"/>
  <c r="O290" i="2"/>
  <c r="O291" i="2"/>
  <c r="O292" i="2"/>
  <c r="M296" i="2"/>
  <c r="P296" i="2"/>
  <c r="R296" i="2"/>
  <c r="S296" i="2"/>
  <c r="T296" i="2"/>
  <c r="U296" i="2"/>
  <c r="W296" i="2"/>
  <c r="Y296" i="2"/>
  <c r="Z296" i="2"/>
  <c r="AA296" i="2"/>
  <c r="AB296" i="2"/>
  <c r="AC296" i="2"/>
  <c r="AE296" i="2"/>
  <c r="O298" i="2"/>
  <c r="O299" i="2"/>
  <c r="O300" i="2"/>
  <c r="O301" i="2"/>
  <c r="O302" i="2"/>
  <c r="G303" i="2"/>
  <c r="G318" i="2" s="1"/>
  <c r="I303" i="2"/>
  <c r="I318" i="2" s="1"/>
  <c r="K303" i="2"/>
  <c r="K318" i="2" s="1"/>
  <c r="L303" i="2"/>
  <c r="L318" i="2" s="1"/>
  <c r="N303" i="2"/>
  <c r="N318" i="2" s="1"/>
  <c r="Q303" i="2"/>
  <c r="Q318" i="2" s="1"/>
  <c r="V303" i="2"/>
  <c r="V318" i="2" s="1"/>
  <c r="X303" i="2"/>
  <c r="X318" i="2" s="1"/>
  <c r="AB318" i="2"/>
  <c r="AD303" i="2"/>
  <c r="AD318" i="2" s="1"/>
  <c r="O304" i="2"/>
  <c r="O305" i="2"/>
  <c r="O306" i="2"/>
  <c r="O307" i="2"/>
  <c r="O308" i="2"/>
  <c r="O309" i="2"/>
  <c r="O311" i="2"/>
  <c r="O312" i="2"/>
  <c r="O313" i="2"/>
  <c r="O314" i="2"/>
  <c r="O315" i="2"/>
  <c r="M318" i="2"/>
  <c r="P318" i="2"/>
  <c r="R318" i="2"/>
  <c r="S318" i="2"/>
  <c r="T318" i="2"/>
  <c r="U318" i="2"/>
  <c r="W318" i="2"/>
  <c r="Y318" i="2"/>
  <c r="Z318" i="2"/>
  <c r="AA318" i="2"/>
  <c r="AC318" i="2"/>
  <c r="AE318" i="2"/>
  <c r="O320" i="2"/>
  <c r="G321" i="2"/>
  <c r="I321" i="2"/>
  <c r="K321" i="2"/>
  <c r="L321" i="2"/>
  <c r="M321" i="2"/>
  <c r="N321" i="2"/>
  <c r="P321" i="2"/>
  <c r="Q321" i="2"/>
  <c r="R321" i="2"/>
  <c r="S321" i="2"/>
  <c r="U321" i="2"/>
  <c r="V321" i="2"/>
  <c r="W321" i="2"/>
  <c r="X321" i="2"/>
  <c r="Y321" i="2"/>
  <c r="Z321" i="2"/>
  <c r="AA321" i="2"/>
  <c r="AB321" i="2"/>
  <c r="AC321" i="2"/>
  <c r="AD321" i="2"/>
  <c r="AE321" i="2"/>
  <c r="AF321" i="2"/>
  <c r="O323" i="2"/>
  <c r="O324" i="2"/>
  <c r="O325" i="2"/>
  <c r="O326" i="2"/>
  <c r="O327" i="2"/>
  <c r="I328" i="2"/>
  <c r="I341" i="2" s="1"/>
  <c r="K328" i="2"/>
  <c r="K341" i="2" s="1"/>
  <c r="L328" i="2"/>
  <c r="L341" i="2" s="1"/>
  <c r="N328" i="2"/>
  <c r="N341" i="2" s="1"/>
  <c r="U328" i="2"/>
  <c r="U341" i="2" s="1"/>
  <c r="V328" i="2"/>
  <c r="V341" i="2" s="1"/>
  <c r="X328" i="2"/>
  <c r="X341" i="2" s="1"/>
  <c r="Z328" i="2"/>
  <c r="Z341" i="2" s="1"/>
  <c r="AD328" i="2"/>
  <c r="AD341" i="2" s="1"/>
  <c r="O329" i="2"/>
  <c r="O330" i="2"/>
  <c r="O331" i="2"/>
  <c r="O332" i="2"/>
  <c r="O333" i="2"/>
  <c r="O334" i="2"/>
  <c r="O335" i="2"/>
  <c r="O336" i="2"/>
  <c r="O337" i="2"/>
  <c r="O338" i="2"/>
  <c r="G341" i="2"/>
  <c r="M341" i="2"/>
  <c r="P341" i="2"/>
  <c r="Q341" i="2"/>
  <c r="R341" i="2"/>
  <c r="S341" i="2"/>
  <c r="T341" i="2"/>
  <c r="AA341" i="2"/>
  <c r="AC341" i="2"/>
  <c r="AE341" i="2"/>
  <c r="O343" i="2"/>
  <c r="O344" i="2"/>
  <c r="O345" i="2"/>
  <c r="G346" i="2"/>
  <c r="I346" i="2"/>
  <c r="K346" i="2"/>
  <c r="L346" i="2"/>
  <c r="M346" i="2"/>
  <c r="N346" i="2"/>
  <c r="P346" i="2"/>
  <c r="Q346" i="2"/>
  <c r="R346" i="2"/>
  <c r="S346" i="2"/>
  <c r="T346" i="2"/>
  <c r="U346" i="2"/>
  <c r="V346" i="2"/>
  <c r="W346" i="2"/>
  <c r="X346" i="2"/>
  <c r="Y346" i="2"/>
  <c r="Z346" i="2"/>
  <c r="AA346" i="2"/>
  <c r="AB346" i="2"/>
  <c r="AC346" i="2"/>
  <c r="AD346" i="2"/>
  <c r="AE346" i="2"/>
  <c r="AF346" i="2"/>
  <c r="O348" i="2"/>
  <c r="O349" i="2"/>
  <c r="O351" i="2"/>
  <c r="O354" i="2"/>
  <c r="O355" i="2"/>
  <c r="O356" i="2"/>
  <c r="O357" i="2"/>
  <c r="O358" i="2"/>
  <c r="O359" i="2"/>
  <c r="O360" i="2"/>
  <c r="O361" i="2"/>
  <c r="O362" i="2"/>
  <c r="O363" i="2"/>
  <c r="O364" i="2"/>
  <c r="O368" i="2"/>
  <c r="G369" i="2"/>
  <c r="I369" i="2"/>
  <c r="K369" i="2"/>
  <c r="L369" i="2"/>
  <c r="M369" i="2"/>
  <c r="N369" i="2"/>
  <c r="P369" i="2"/>
  <c r="Q369" i="2"/>
  <c r="R369" i="2"/>
  <c r="S369" i="2"/>
  <c r="T369" i="2"/>
  <c r="U369" i="2"/>
  <c r="V369" i="2"/>
  <c r="W369" i="2"/>
  <c r="X369" i="2"/>
  <c r="Y369" i="2"/>
  <c r="Z369" i="2"/>
  <c r="AA369" i="2"/>
  <c r="AB369" i="2"/>
  <c r="AC369" i="2"/>
  <c r="AD369" i="2"/>
  <c r="AE369" i="2"/>
  <c r="AF369" i="2"/>
  <c r="H373" i="2"/>
  <c r="J373" i="2"/>
  <c r="S60" i="5" l="1"/>
  <c r="K24" i="4"/>
  <c r="K25" i="4" s="1"/>
  <c r="K58" i="4" s="1"/>
  <c r="J24" i="4"/>
  <c r="J57" i="4" s="1"/>
  <c r="P24" i="4"/>
  <c r="P57" i="4" s="1"/>
  <c r="E24" i="4"/>
  <c r="E57" i="4" s="1"/>
  <c r="U24" i="4"/>
  <c r="U25" i="4" s="1"/>
  <c r="U58" i="4" s="1"/>
  <c r="M24" i="4"/>
  <c r="M57" i="4" s="1"/>
  <c r="O70" i="2"/>
  <c r="T60" i="5"/>
  <c r="O60" i="5"/>
  <c r="H60" i="5"/>
  <c r="P60" i="5"/>
  <c r="Q60" i="5"/>
  <c r="I60" i="5"/>
  <c r="G58" i="5"/>
  <c r="L60" i="5"/>
  <c r="R60" i="5"/>
  <c r="J60" i="5"/>
  <c r="V60" i="5"/>
  <c r="H55" i="4"/>
  <c r="I55" i="4" s="1"/>
  <c r="Q24" i="4"/>
  <c r="Q25" i="4" s="1"/>
  <c r="Q58" i="4" s="1"/>
  <c r="I22" i="4"/>
  <c r="W24" i="4"/>
  <c r="W25" i="4" s="1"/>
  <c r="W58" i="4" s="1"/>
  <c r="O24" i="4"/>
  <c r="O25" i="4" s="1"/>
  <c r="O58" i="4" s="1"/>
  <c r="S24" i="4"/>
  <c r="S57" i="4" s="1"/>
  <c r="I133" i="2"/>
  <c r="Q109" i="2"/>
  <c r="Q373" i="2" s="1"/>
  <c r="O30" i="2"/>
  <c r="O102" i="2"/>
  <c r="O165" i="2"/>
  <c r="K133" i="2"/>
  <c r="S98" i="2"/>
  <c r="S375" i="2" s="1"/>
  <c r="O346" i="2"/>
  <c r="O180" i="2"/>
  <c r="N109" i="2"/>
  <c r="V24" i="4"/>
  <c r="V25" i="4" s="1"/>
  <c r="V58" i="4" s="1"/>
  <c r="D24" i="4"/>
  <c r="D57" i="4" s="1"/>
  <c r="I17" i="4"/>
  <c r="T24" i="4"/>
  <c r="T25" i="4" s="1"/>
  <c r="T58" i="4" s="1"/>
  <c r="L24" i="4"/>
  <c r="L25" i="4" s="1"/>
  <c r="L58" i="4" s="1"/>
  <c r="G24" i="4"/>
  <c r="R24" i="4"/>
  <c r="R25" i="4" s="1"/>
  <c r="R58" i="4" s="1"/>
  <c r="X24" i="4"/>
  <c r="X25" i="4" s="1"/>
  <c r="X58" i="4" s="1"/>
  <c r="H24" i="4"/>
  <c r="N24" i="4"/>
  <c r="N25" i="4" s="1"/>
  <c r="N58" i="4" s="1"/>
  <c r="F24" i="4"/>
  <c r="F57" i="4" s="1"/>
  <c r="N239" i="2"/>
  <c r="O239" i="2" s="1"/>
  <c r="O328" i="2"/>
  <c r="M109" i="2"/>
  <c r="M373" i="2" s="1"/>
  <c r="O43" i="2"/>
  <c r="X98" i="2"/>
  <c r="X99" i="2" s="1"/>
  <c r="Y24" i="4"/>
  <c r="V25" i="6"/>
  <c r="W25" i="6"/>
  <c r="G10" i="6"/>
  <c r="W11" i="6"/>
  <c r="W23" i="6" s="1"/>
  <c r="O25" i="6"/>
  <c r="U25" i="6"/>
  <c r="AF98" i="2"/>
  <c r="AF99" i="2" s="1"/>
  <c r="Z373" i="2"/>
  <c r="O262" i="2"/>
  <c r="AA373" i="2"/>
  <c r="O341" i="2"/>
  <c r="O251" i="2"/>
  <c r="O196" i="2"/>
  <c r="O124" i="2"/>
  <c r="Y98" i="2"/>
  <c r="Y99" i="2" s="1"/>
  <c r="L98" i="2"/>
  <c r="L375" i="2" s="1"/>
  <c r="O82" i="2"/>
  <c r="M98" i="2"/>
  <c r="M99" i="2" s="1"/>
  <c r="O49" i="2"/>
  <c r="O13" i="2"/>
  <c r="N158" i="2"/>
  <c r="O158" i="2" s="1"/>
  <c r="O139" i="2"/>
  <c r="K109" i="2"/>
  <c r="R98" i="2"/>
  <c r="R99" i="2" s="1"/>
  <c r="AB98" i="2"/>
  <c r="AB99" i="2" s="1"/>
  <c r="AE98" i="2"/>
  <c r="AE99" i="2" s="1"/>
  <c r="E25" i="6"/>
  <c r="G25" i="6" s="1"/>
  <c r="E23" i="6"/>
  <c r="G23" i="6" s="1"/>
  <c r="AD373" i="2"/>
  <c r="V373" i="2"/>
  <c r="W373" i="2"/>
  <c r="X109" i="2"/>
  <c r="X373" i="2" s="1"/>
  <c r="O59" i="2"/>
  <c r="F56" i="5"/>
  <c r="G24" i="5"/>
  <c r="R25" i="6"/>
  <c r="V11" i="6"/>
  <c r="V23" i="6" s="1"/>
  <c r="T98" i="2"/>
  <c r="T375" i="2" s="1"/>
  <c r="H25" i="6"/>
  <c r="U373" i="2"/>
  <c r="L109" i="2"/>
  <c r="K98" i="2"/>
  <c r="K375" i="2" s="1"/>
  <c r="P25" i="4"/>
  <c r="P58" i="4" s="1"/>
  <c r="O270" i="2"/>
  <c r="G109" i="2"/>
  <c r="G373" i="2" s="1"/>
  <c r="N98" i="2"/>
  <c r="O321" i="2"/>
  <c r="M25" i="6"/>
  <c r="S373" i="2"/>
  <c r="AB373" i="2"/>
  <c r="N119" i="2"/>
  <c r="O119" i="2" s="1"/>
  <c r="G98" i="2"/>
  <c r="G375" i="2" s="1"/>
  <c r="V98" i="2"/>
  <c r="V375" i="2" s="1"/>
  <c r="P98" i="2"/>
  <c r="P99" i="2" s="1"/>
  <c r="I98" i="2"/>
  <c r="I375" i="2" s="1"/>
  <c r="AC98" i="2"/>
  <c r="AC375" i="2" s="1"/>
  <c r="W98" i="2"/>
  <c r="W375" i="2" s="1"/>
  <c r="Q98" i="2"/>
  <c r="Q99" i="2" s="1"/>
  <c r="Y373" i="2"/>
  <c r="T373" i="2"/>
  <c r="L133" i="2"/>
  <c r="AD98" i="2"/>
  <c r="AD375" i="2" s="1"/>
  <c r="Z98" i="2"/>
  <c r="Z375" i="2" s="1"/>
  <c r="O369" i="2"/>
  <c r="AC373" i="2"/>
  <c r="R373" i="2"/>
  <c r="O265" i="2"/>
  <c r="O133" i="2"/>
  <c r="P109" i="2"/>
  <c r="P373" i="2" s="1"/>
  <c r="I109" i="2"/>
  <c r="I373" i="2" s="1"/>
  <c r="O94" i="2"/>
  <c r="AA98" i="2"/>
  <c r="AA375" i="2" s="1"/>
  <c r="U98" i="2"/>
  <c r="U375" i="2" s="1"/>
  <c r="O38" i="2"/>
  <c r="O18" i="2"/>
  <c r="O318" i="2"/>
  <c r="N296" i="2"/>
  <c r="O296" i="2" s="1"/>
  <c r="AE373" i="2"/>
  <c r="O303" i="2"/>
  <c r="O66" i="2"/>
  <c r="AF373" i="2"/>
  <c r="O98" i="2" l="1"/>
  <c r="K57" i="4"/>
  <c r="Q57" i="4"/>
  <c r="U57" i="4"/>
  <c r="M25" i="4"/>
  <c r="M58" i="4" s="1"/>
  <c r="V57" i="4"/>
  <c r="W57" i="4"/>
  <c r="H57" i="4"/>
  <c r="S25" i="4"/>
  <c r="S58" i="4" s="1"/>
  <c r="N57" i="4"/>
  <c r="O57" i="4"/>
  <c r="J25" i="4"/>
  <c r="J58" i="4" s="1"/>
  <c r="K373" i="2"/>
  <c r="K377" i="2" s="1"/>
  <c r="L57" i="4"/>
  <c r="X379" i="2"/>
  <c r="S99" i="2"/>
  <c r="S379" i="2" s="1"/>
  <c r="O109" i="2"/>
  <c r="AA377" i="2"/>
  <c r="S377" i="2"/>
  <c r="AD99" i="2"/>
  <c r="AD379" i="2" s="1"/>
  <c r="AB375" i="2"/>
  <c r="AB377" i="2" s="1"/>
  <c r="AC377" i="2"/>
  <c r="M375" i="2"/>
  <c r="M377" i="2" s="1"/>
  <c r="W377" i="2"/>
  <c r="AC99" i="2"/>
  <c r="AC379" i="2" s="1"/>
  <c r="U99" i="2"/>
  <c r="U379" i="2" s="1"/>
  <c r="X375" i="2"/>
  <c r="X377" i="2" s="1"/>
  <c r="Q375" i="2"/>
  <c r="Q377" i="2" s="1"/>
  <c r="W99" i="2"/>
  <c r="W379" i="2" s="1"/>
  <c r="R375" i="2"/>
  <c r="R377" i="2" s="1"/>
  <c r="R57" i="4"/>
  <c r="I24" i="4"/>
  <c r="Y57" i="4"/>
  <c r="Y25" i="4"/>
  <c r="Y58" i="4" s="1"/>
  <c r="G57" i="4"/>
  <c r="G25" i="4"/>
  <c r="G58" i="4" s="1"/>
  <c r="X57" i="4"/>
  <c r="T57" i="4"/>
  <c r="Y379" i="2"/>
  <c r="T377" i="2"/>
  <c r="Y375" i="2"/>
  <c r="Y377" i="2" s="1"/>
  <c r="U377" i="2"/>
  <c r="P375" i="2"/>
  <c r="P377" i="2" s="1"/>
  <c r="I377" i="2"/>
  <c r="AF375" i="2"/>
  <c r="AF377" i="2" s="1"/>
  <c r="AD377" i="2"/>
  <c r="Q379" i="2"/>
  <c r="P379" i="2"/>
  <c r="R379" i="2"/>
  <c r="T99" i="2"/>
  <c r="T379" i="2" s="1"/>
  <c r="N375" i="2"/>
  <c r="AA99" i="2"/>
  <c r="AA379" i="2" s="1"/>
  <c r="L373" i="2"/>
  <c r="L377" i="2" s="1"/>
  <c r="V377" i="2"/>
  <c r="Z377" i="2"/>
  <c r="G377" i="2"/>
  <c r="AE375" i="2"/>
  <c r="AE377" i="2" s="1"/>
  <c r="Z99" i="2"/>
  <c r="Z379" i="2" s="1"/>
  <c r="G56" i="5"/>
  <c r="F60" i="5"/>
  <c r="G60" i="5" s="1"/>
  <c r="V99" i="2"/>
  <c r="V379" i="2" s="1"/>
  <c r="AB379" i="2"/>
  <c r="AE379" i="2"/>
  <c r="AF379" i="2"/>
  <c r="M379" i="2"/>
  <c r="N373" i="2"/>
  <c r="O373" i="2" s="1"/>
  <c r="I57" i="4" l="1"/>
  <c r="O375" i="2"/>
  <c r="N37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Cathy Hartranft</author>
  </authors>
  <commentList>
    <comment ref="U9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Cathy Hartranft: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<sst xmlns="http://schemas.openxmlformats.org/spreadsheetml/2006/main" count="785" uniqueCount="504">
  <si>
    <t>Income</t>
  </si>
  <si>
    <t>Liquid Fuels</t>
  </si>
  <si>
    <t>Contingency</t>
  </si>
  <si>
    <t>TOTAL REAL ESTATE TAXES</t>
  </si>
  <si>
    <t>TOTAL ACT 511 TAXES</t>
  </si>
  <si>
    <t>Residential Rental</t>
  </si>
  <si>
    <t>Yard Sale Permits</t>
  </si>
  <si>
    <t>Moving Permits</t>
  </si>
  <si>
    <t>Coin Operated Devices</t>
  </si>
  <si>
    <t>Shade Tree Permits</t>
  </si>
  <si>
    <t>Lease Agreements</t>
  </si>
  <si>
    <t>Cell Tower Agreements</t>
  </si>
  <si>
    <t>Cable TV Franchise</t>
  </si>
  <si>
    <t>TOTAL LICENSES &amp; PERMITS</t>
  </si>
  <si>
    <t>Vehicle Code Violations</t>
  </si>
  <si>
    <t>State Police Fines</t>
  </si>
  <si>
    <t>Ordinance Violations</t>
  </si>
  <si>
    <t>TOTAL FINES &amp; FORFEITURES</t>
  </si>
  <si>
    <t>General Savings Interest</t>
  </si>
  <si>
    <t>TOTAL INTEREST</t>
  </si>
  <si>
    <t>Public Utility</t>
  </si>
  <si>
    <t>Alcohol Beverage License</t>
  </si>
  <si>
    <t>Pension State Aid</t>
  </si>
  <si>
    <t>Foreign Fire Insurance</t>
  </si>
  <si>
    <t>Total State Shared Revenue</t>
  </si>
  <si>
    <t>Zoning/Subdivision Filing Fees</t>
  </si>
  <si>
    <t>Zoning Permits</t>
  </si>
  <si>
    <t>Building Permits Borough</t>
  </si>
  <si>
    <t>Building Permits BIA</t>
  </si>
  <si>
    <t>State Fees</t>
  </si>
  <si>
    <t>Sale of Maps &amp; Publications</t>
  </si>
  <si>
    <t>Total General Government</t>
  </si>
  <si>
    <t>Accident Reports</t>
  </si>
  <si>
    <t>Fingerprinting</t>
  </si>
  <si>
    <t>False Alarm Fees</t>
  </si>
  <si>
    <t>Total Public Safety</t>
  </si>
  <si>
    <t>Street Opening Permits</t>
  </si>
  <si>
    <t>Contracted Snow Removal</t>
  </si>
  <si>
    <t>Total Streets &amp; Highways</t>
  </si>
  <si>
    <t xml:space="preserve">General </t>
  </si>
  <si>
    <t>Host Municipality Fee</t>
  </si>
  <si>
    <t>Recycling Bins</t>
  </si>
  <si>
    <t>Add'l Garbage Pick up</t>
  </si>
  <si>
    <t>Total Sanitation &amp; Recycling</t>
  </si>
  <si>
    <t>Developer Rec Fees</t>
  </si>
  <si>
    <t>Park/Pavilion Rental</t>
  </si>
  <si>
    <t>Refreshment Stand Sales</t>
  </si>
  <si>
    <t>Pool Receipts</t>
  </si>
  <si>
    <t>NR Season Pass</t>
  </si>
  <si>
    <t>Resident Season Pass</t>
  </si>
  <si>
    <t>Locker room receipts</t>
  </si>
  <si>
    <t>LST contribution</t>
  </si>
  <si>
    <t>Total Recreation</t>
  </si>
  <si>
    <t>NSF Checks</t>
  </si>
  <si>
    <t>Duplicate Copies</t>
  </si>
  <si>
    <t>Total Misc. Receipts</t>
  </si>
  <si>
    <t>Acct. No.</t>
  </si>
  <si>
    <t>TOTAL INCOME</t>
  </si>
  <si>
    <t>Mayor Salary</t>
  </si>
  <si>
    <t>Mayor FICA</t>
  </si>
  <si>
    <t>Council Salary</t>
  </si>
  <si>
    <t>Council FICA</t>
  </si>
  <si>
    <t>Dues &amp; Subscriptions</t>
  </si>
  <si>
    <t>TOTAL LEGISLATIVE</t>
  </si>
  <si>
    <t>Manager's Salary</t>
  </si>
  <si>
    <t>FICA</t>
  </si>
  <si>
    <t>Longevity</t>
  </si>
  <si>
    <t>Pension Contribution</t>
  </si>
  <si>
    <t>Unused Time Buyout</t>
  </si>
  <si>
    <t>Cell Phone</t>
  </si>
  <si>
    <t>Professional Development</t>
  </si>
  <si>
    <t xml:space="preserve">                                      </t>
  </si>
  <si>
    <t>TOTAL MANAGER</t>
  </si>
  <si>
    <t>Finance Officer</t>
  </si>
  <si>
    <t>Health/Life/Disability</t>
  </si>
  <si>
    <t>Treasurer</t>
  </si>
  <si>
    <t>AD Computer Fees</t>
  </si>
  <si>
    <t>Forms/Postage/Printing</t>
  </si>
  <si>
    <t>TOTAL FINANCE</t>
  </si>
  <si>
    <t xml:space="preserve">Earned Income Tax </t>
  </si>
  <si>
    <t>Local Service Tax</t>
  </si>
  <si>
    <t>Software/Hardware Updates</t>
  </si>
  <si>
    <t>TOTAL TAX COLLECTION</t>
  </si>
  <si>
    <t>Accounting Clerk</t>
  </si>
  <si>
    <t>Administrative Assistant</t>
  </si>
  <si>
    <t>Office Supplies</t>
  </si>
  <si>
    <t>Software/Hardware Upgrades</t>
  </si>
  <si>
    <t>Copier</t>
  </si>
  <si>
    <t>Printing &amp; Postage</t>
  </si>
  <si>
    <t>Advertising</t>
  </si>
  <si>
    <t>Web Site Maintenance</t>
  </si>
  <si>
    <t>Codificatiom</t>
  </si>
  <si>
    <t>Internet/Phone</t>
  </si>
  <si>
    <t>TOTAL SECRETARY/CLERK</t>
  </si>
  <si>
    <t>Solicitor - General</t>
  </si>
  <si>
    <t>Solicitor - Zoning</t>
  </si>
  <si>
    <t>Solicitor Labor</t>
  </si>
  <si>
    <t>TOTAL SOLICTOR</t>
  </si>
  <si>
    <t>Engineer - General</t>
  </si>
  <si>
    <t>Engineer - MS4</t>
  </si>
  <si>
    <t>Engineer - CDBG</t>
  </si>
  <si>
    <t>Engineer - HTS</t>
  </si>
  <si>
    <t>Engineer - Thomas Iron works</t>
  </si>
  <si>
    <t>TOTAL ENGINEER</t>
  </si>
  <si>
    <t>Building Supplies</t>
  </si>
  <si>
    <t>Electric</t>
  </si>
  <si>
    <t>Maintenance</t>
  </si>
  <si>
    <t>TOTAL BUILDING</t>
  </si>
  <si>
    <t>Chief Salary</t>
  </si>
  <si>
    <t>Sergeant Salary</t>
  </si>
  <si>
    <t>Investigator</t>
  </si>
  <si>
    <t>Overtime</t>
  </si>
  <si>
    <t>Differential</t>
  </si>
  <si>
    <t>Compensatory</t>
  </si>
  <si>
    <t>Crossing Guards</t>
  </si>
  <si>
    <t>Sick Time Buyout</t>
  </si>
  <si>
    <t>Operational Supplies</t>
  </si>
  <si>
    <t>Vehicle Maintenance</t>
  </si>
  <si>
    <t>Gas &amp; Oil</t>
  </si>
  <si>
    <t>Criminal Inv. Supplies</t>
  </si>
  <si>
    <t>Telephone</t>
  </si>
  <si>
    <t>TOTAL POLICE DEPARTMENT</t>
  </si>
  <si>
    <t>Code Enforcement Salary</t>
  </si>
  <si>
    <t>BIA Inspector</t>
  </si>
  <si>
    <t>BIA Contruction Review</t>
  </si>
  <si>
    <t>TOTAL PLANNING &amp; ZONING</t>
  </si>
  <si>
    <t>Emergency Management Off.</t>
  </si>
  <si>
    <t>Supplies</t>
  </si>
  <si>
    <t>Phone</t>
  </si>
  <si>
    <t>Emergency Call Systems</t>
  </si>
  <si>
    <t>TOTAL EMERGENCY MGMT.</t>
  </si>
  <si>
    <t>PT Seasonal</t>
  </si>
  <si>
    <t>Chemicals</t>
  </si>
  <si>
    <t>Clothing Allowance</t>
  </si>
  <si>
    <t>Landfill Charges</t>
  </si>
  <si>
    <t>Recycling Charges</t>
  </si>
  <si>
    <t>Seasonal Help</t>
  </si>
  <si>
    <t>Road Maintenance</t>
  </si>
  <si>
    <t>Equipment Rental</t>
  </si>
  <si>
    <t>Street Lighting</t>
  </si>
  <si>
    <t>Traffic Signal Maintenance</t>
  </si>
  <si>
    <t>TOTAL PUBLIC WORKS</t>
  </si>
  <si>
    <t>Traffic Signals/Signs</t>
  </si>
  <si>
    <t>Sidewalks &amp; Curbs</t>
  </si>
  <si>
    <t>Storm Sewers</t>
  </si>
  <si>
    <t>Utilities</t>
  </si>
  <si>
    <t>Rental</t>
  </si>
  <si>
    <t>Professional Services</t>
  </si>
  <si>
    <t>TOTAL PARK &amp; RECREATION</t>
  </si>
  <si>
    <t>Lifeguards</t>
  </si>
  <si>
    <t>Locker Room</t>
  </si>
  <si>
    <t>Ticket Booth</t>
  </si>
  <si>
    <t>Uniforms</t>
  </si>
  <si>
    <t>Ticket Printing</t>
  </si>
  <si>
    <t>Pool Maintenance</t>
  </si>
  <si>
    <t>Taxable Food</t>
  </si>
  <si>
    <t>Taxable Soda</t>
  </si>
  <si>
    <t>Water/Candy</t>
  </si>
  <si>
    <t>PA Sales &amp; Use Tax</t>
  </si>
  <si>
    <t>TOTAL POOL</t>
  </si>
  <si>
    <t>Workers Compensation</t>
  </si>
  <si>
    <t>Unemployment</t>
  </si>
  <si>
    <t>Employee Blanket</t>
  </si>
  <si>
    <t>Excess Catastrophic</t>
  </si>
  <si>
    <t>Auto</t>
  </si>
  <si>
    <t>Flood</t>
  </si>
  <si>
    <t>Police Enforcement</t>
  </si>
  <si>
    <t>Public Officials Bond</t>
  </si>
  <si>
    <t>Property</t>
  </si>
  <si>
    <t>Liability</t>
  </si>
  <si>
    <t>Heart &amp; Lung</t>
  </si>
  <si>
    <t>Herb &amp; Pesticide</t>
  </si>
  <si>
    <t>Volunteer coverage</t>
  </si>
  <si>
    <t xml:space="preserve">TOTAL INSURANCE </t>
  </si>
  <si>
    <t>Fire Tax - Prior</t>
  </si>
  <si>
    <t>TOTAL FIRE TAX</t>
  </si>
  <si>
    <t>Fire Checking Interest</t>
  </si>
  <si>
    <t>Fire Chief Salary</t>
  </si>
  <si>
    <t>Engineer Salary</t>
  </si>
  <si>
    <t>Clothing</t>
  </si>
  <si>
    <t>Tax Forms/Postage</t>
  </si>
  <si>
    <t>Physical Exams</t>
  </si>
  <si>
    <t>Travel &amp; Training</t>
  </si>
  <si>
    <t>Telephones</t>
  </si>
  <si>
    <t>Auto Insurance</t>
  </si>
  <si>
    <t>Excess Umbrella</t>
  </si>
  <si>
    <t>Portable Equipment</t>
  </si>
  <si>
    <t>Minor Equipment</t>
  </si>
  <si>
    <t>Hose</t>
  </si>
  <si>
    <t>Building Rental</t>
  </si>
  <si>
    <t>PEMA Loan Payment</t>
  </si>
  <si>
    <t>Debt Service - Principal</t>
  </si>
  <si>
    <t>Debt Service - Interest</t>
  </si>
  <si>
    <t>TOTAL CONTINGENCY &amp; DEBT</t>
  </si>
  <si>
    <t>Prior Real Estate Tax</t>
  </si>
  <si>
    <t>Delq. Real Estate Taxes</t>
  </si>
  <si>
    <t>Real Estate Transfer Tax</t>
  </si>
  <si>
    <t>Earned Income Tax</t>
  </si>
  <si>
    <t>Local Services Tax</t>
  </si>
  <si>
    <t>User Fees</t>
  </si>
  <si>
    <t>392.00</t>
  </si>
  <si>
    <t>Interfund Operating Transfers</t>
  </si>
  <si>
    <t>Library Appropriation</t>
  </si>
  <si>
    <t>492.00</t>
  </si>
  <si>
    <t>TOTAL EXPENSES</t>
  </si>
  <si>
    <t>Actual to 6-30-11</t>
  </si>
  <si>
    <t>Manager Search</t>
  </si>
  <si>
    <t>Engineer - Zoning</t>
  </si>
  <si>
    <t>Engineer - Rails to Trails</t>
  </si>
  <si>
    <t>Vehicle Maintenance/Gas</t>
  </si>
  <si>
    <t>Safety Committee</t>
  </si>
  <si>
    <t>Treasurer Bond</t>
  </si>
  <si>
    <t>Crossing Guard Reimbursement</t>
  </si>
  <si>
    <t>Contribution to Rail Trail</t>
  </si>
  <si>
    <t>REVENUE ALL SOURCES</t>
  </si>
  <si>
    <t>Tax Certifications</t>
  </si>
  <si>
    <t>Training</t>
  </si>
  <si>
    <t>Stenographer/ZHB</t>
  </si>
  <si>
    <t>Cell phone</t>
  </si>
  <si>
    <t>REVENUE OVER (UNDER) EXP.</t>
  </si>
  <si>
    <t>Pension contribution</t>
  </si>
  <si>
    <t>Business Registration</t>
  </si>
  <si>
    <t>Official Expenses</t>
  </si>
  <si>
    <t xml:space="preserve"> Actual 2009</t>
  </si>
  <si>
    <t>2009 Actual</t>
  </si>
  <si>
    <t>2010 Actual</t>
  </si>
  <si>
    <t>Fire Tax - Delinq.</t>
  </si>
  <si>
    <t xml:space="preserve"> Fire Service Billing</t>
  </si>
  <si>
    <t>Expense</t>
  </si>
  <si>
    <t>Asst. Chief Salary</t>
  </si>
  <si>
    <t>Radio Maint.</t>
  </si>
  <si>
    <t>Recruitment/Retention</t>
  </si>
  <si>
    <t>Gasoline / Oil</t>
  </si>
  <si>
    <t>Total Expense</t>
  </si>
  <si>
    <t>Revenue Over (Under) Expense</t>
  </si>
  <si>
    <t>Dumpster Permits</t>
  </si>
  <si>
    <t>Interest - Checking</t>
  </si>
  <si>
    <t>Total Highway Aid</t>
  </si>
  <si>
    <t>Snow Maintenance (Salt)</t>
  </si>
  <si>
    <t>Maintenance &amp; Repairs</t>
  </si>
  <si>
    <t>Street Construction</t>
  </si>
  <si>
    <t>Total Revenue Over (Under) Expense</t>
  </si>
  <si>
    <t>FIRE FUND (03)</t>
  </si>
  <si>
    <t>GENERAL FUND (01)</t>
  </si>
  <si>
    <t>Laptops</t>
  </si>
  <si>
    <t>Council Chamber Chairs</t>
  </si>
  <si>
    <t>Fire Money Market Interest</t>
  </si>
  <si>
    <t>Fire Marshall</t>
  </si>
  <si>
    <t>400.031</t>
  </si>
  <si>
    <t>400.032</t>
  </si>
  <si>
    <t>400.033</t>
  </si>
  <si>
    <t>400.034</t>
  </si>
  <si>
    <t>400.035</t>
  </si>
  <si>
    <t>400.036</t>
  </si>
  <si>
    <t>400.043</t>
  </si>
  <si>
    <t>400.037</t>
  </si>
  <si>
    <t>404.010</t>
  </si>
  <si>
    <t>408.032</t>
  </si>
  <si>
    <t>408.037</t>
  </si>
  <si>
    <t>408.027</t>
  </si>
  <si>
    <t>408.021</t>
  </si>
  <si>
    <t>408.011</t>
  </si>
  <si>
    <t>408.016</t>
  </si>
  <si>
    <t>408.013</t>
  </si>
  <si>
    <t>Engineer - Splash Pad</t>
  </si>
  <si>
    <t>408.033</t>
  </si>
  <si>
    <t>408.038</t>
  </si>
  <si>
    <t>408.029</t>
  </si>
  <si>
    <t>409.030</t>
  </si>
  <si>
    <t>409.032</t>
  </si>
  <si>
    <t>408.039</t>
  </si>
  <si>
    <t>450.043</t>
  </si>
  <si>
    <t>450.045</t>
  </si>
  <si>
    <t>450.044</t>
  </si>
  <si>
    <t>409.020</t>
  </si>
  <si>
    <t>340.021</t>
  </si>
  <si>
    <t>Uniform</t>
  </si>
  <si>
    <t>Sidewalk &amp; Curbs</t>
  </si>
  <si>
    <t xml:space="preserve">Longevity </t>
  </si>
  <si>
    <t>Retiree Benefits</t>
  </si>
  <si>
    <t>Retiree Benefit Contributions</t>
  </si>
  <si>
    <t>Employee Benefit Contributions</t>
  </si>
  <si>
    <t>Bridge Inspections</t>
  </si>
  <si>
    <t>Legal Fees</t>
  </si>
  <si>
    <t>Building Maintenance</t>
  </si>
  <si>
    <t>Licenses/Contracts</t>
  </si>
  <si>
    <t>Reycling Coordinator Fee</t>
  </si>
  <si>
    <t>Animal Control Officer</t>
  </si>
  <si>
    <t>Postage and Printing</t>
  </si>
  <si>
    <t>Engineer - Stormwater</t>
  </si>
  <si>
    <t xml:space="preserve">Foreign Fire Insurance </t>
  </si>
  <si>
    <t>Capital Contribution</t>
  </si>
  <si>
    <t>Revenue Over (Under) Expense w/ Fund Balance</t>
  </si>
  <si>
    <t>Revenue + Fund Balance</t>
  </si>
  <si>
    <t>yes</t>
  </si>
  <si>
    <t>McKenna</t>
  </si>
  <si>
    <t>Rieger</t>
  </si>
  <si>
    <t>no</t>
  </si>
  <si>
    <t>2011 Actual</t>
  </si>
  <si>
    <t>2012 To Date</t>
  </si>
  <si>
    <t>% of Budget</t>
  </si>
  <si>
    <t>Gasoline Reimbursement</t>
  </si>
  <si>
    <t>Retiree Benefits - Authority</t>
  </si>
  <si>
    <t>Health Care Benefits Authority</t>
  </si>
  <si>
    <t xml:space="preserve">Final Adoption by Borough Council </t>
  </si>
  <si>
    <t>Authority Benefit Reimbursement</t>
  </si>
  <si>
    <t>Authority Retiree Reimbursement</t>
  </si>
  <si>
    <t>2012 To-Date</t>
  </si>
  <si>
    <t>SANITATION FUND (09)</t>
  </si>
  <si>
    <t>Dumpster Purchases</t>
  </si>
  <si>
    <t>Contribution to Dewey Ambulance</t>
  </si>
  <si>
    <t>Managed Service Contract</t>
  </si>
  <si>
    <t>Real Estate Tax - Discount</t>
  </si>
  <si>
    <t>Real Estate Tax - Penalty</t>
  </si>
  <si>
    <t>Engineer - Parks &amp; Recreation</t>
  </si>
  <si>
    <t>Contribution to Parade</t>
  </si>
  <si>
    <t>Compost Center</t>
  </si>
  <si>
    <t>Truck Financing</t>
  </si>
  <si>
    <t>Court Time</t>
  </si>
  <si>
    <t>Fund Balance</t>
  </si>
  <si>
    <t>Total Highway Aid + Fund Balance</t>
  </si>
  <si>
    <t>Total with Fund Balance</t>
  </si>
  <si>
    <t>Revenue w/Fund Balance</t>
  </si>
  <si>
    <t xml:space="preserve"> Fund Balance</t>
  </si>
  <si>
    <t>TOTAL INCOME W/FUND BALANCE</t>
  </si>
  <si>
    <t>First Draft</t>
  </si>
  <si>
    <t>Second Draft</t>
  </si>
  <si>
    <t>1.5 mills</t>
  </si>
  <si>
    <t>Third Draft</t>
  </si>
  <si>
    <t>Revenue</t>
  </si>
  <si>
    <t xml:space="preserve"> REMAINING FUND BALANCE </t>
  </si>
  <si>
    <t>Description</t>
  </si>
  <si>
    <t xml:space="preserve">The Borough of Hellertown 2013 Preliminary Budget </t>
  </si>
  <si>
    <t>TOTAL LIBRARY</t>
  </si>
  <si>
    <t>TOTAL INCOME W/ FUND BALANCE</t>
  </si>
  <si>
    <t>2012 Actual</t>
  </si>
  <si>
    <t>Reimburseable Police OT</t>
  </si>
  <si>
    <t xml:space="preserve">The Borough of Hellertown </t>
  </si>
  <si>
    <t>2014 Budget</t>
  </si>
  <si>
    <t>County Fines</t>
  </si>
  <si>
    <t>Attorney Filing Fees</t>
  </si>
  <si>
    <t>Benecon reimbursement</t>
  </si>
  <si>
    <t>Worker's Compensation</t>
  </si>
  <si>
    <t>Interest Income</t>
  </si>
  <si>
    <t>Atty Filing Fees</t>
  </si>
  <si>
    <t>Parking Violations</t>
  </si>
  <si>
    <t>Miscellaneous Receipts</t>
  </si>
  <si>
    <t>Engineer - Water Street Park</t>
  </si>
  <si>
    <t>Engineer - Bridges</t>
  </si>
  <si>
    <t>Contribution to SVP</t>
  </si>
  <si>
    <t>Hardware Updates</t>
  </si>
  <si>
    <t>2013 Actual</t>
  </si>
  <si>
    <t>Grants &amp; Misc. Income</t>
  </si>
  <si>
    <t>Interim Taxes</t>
  </si>
  <si>
    <t>Fire Tax - Base</t>
  </si>
  <si>
    <t>Fire Tax - Penalty</t>
  </si>
  <si>
    <t>Interim Billing</t>
  </si>
  <si>
    <t>Miscellaneous Income</t>
  </si>
  <si>
    <t>Compost Center OT</t>
  </si>
  <si>
    <t>Fire Tax - Liens</t>
  </si>
  <si>
    <t xml:space="preserve">Non-Traffic </t>
  </si>
  <si>
    <t>Street Sweeper</t>
  </si>
  <si>
    <t>LIQUID FUELS (35)</t>
  </si>
  <si>
    <t xml:space="preserve"> </t>
  </si>
  <si>
    <t>Contribution to Plaza &amp; Auth. Fountain</t>
  </si>
  <si>
    <t>2014 Actual</t>
  </si>
  <si>
    <t>Engineer - Water Bike Lane</t>
  </si>
  <si>
    <t>Building Appraisal</t>
  </si>
  <si>
    <t>2015 To 09/30/15</t>
  </si>
  <si>
    <t>2015 To 9/30/15</t>
  </si>
  <si>
    <t>TOTAL CONTRIBUTIONS</t>
  </si>
  <si>
    <t>Contribution to Fireworks</t>
  </si>
  <si>
    <t>2015 Actual</t>
  </si>
  <si>
    <t>2017 Budget</t>
  </si>
  <si>
    <t>Fire Tax - Discount</t>
  </si>
  <si>
    <t>Cell Phone/Ipad</t>
  </si>
  <si>
    <t xml:space="preserve">Cyber Insurance </t>
  </si>
  <si>
    <t>Overtime &amp; Holidays</t>
  </si>
  <si>
    <t xml:space="preserve"> Community Outreach</t>
  </si>
  <si>
    <t>MMO</t>
  </si>
  <si>
    <t>Park Maintenance Crews (2)</t>
  </si>
  <si>
    <t>Health/Life/Disability (4)</t>
  </si>
  <si>
    <t>2016 Actual</t>
  </si>
  <si>
    <t xml:space="preserve">2016 Actual </t>
  </si>
  <si>
    <t>2018 Budget</t>
  </si>
  <si>
    <t>Police Pension MMO</t>
  </si>
  <si>
    <t>Crew Leader Addl Pay</t>
  </si>
  <si>
    <t>Senior Officer Pay</t>
  </si>
  <si>
    <t>Sanitation Fees Base</t>
  </si>
  <si>
    <t>Recycling Fees Base</t>
  </si>
  <si>
    <t>Sanitation Liens</t>
  </si>
  <si>
    <t>Sanitation/Recycling Penalty</t>
  </si>
  <si>
    <t>Recycling Liens</t>
  </si>
  <si>
    <t>Sanitation/Recycling Deliquent</t>
  </si>
  <si>
    <t>Atty. Filing Fees</t>
  </si>
  <si>
    <t>yay</t>
  </si>
  <si>
    <t>nay</t>
  </si>
  <si>
    <t>2017 Actual</t>
  </si>
  <si>
    <t xml:space="preserve">2017 Actual </t>
  </si>
  <si>
    <t>Agreements</t>
  </si>
  <si>
    <t>Contribution to Music in the Park</t>
  </si>
  <si>
    <t>Longevity (5)</t>
  </si>
  <si>
    <t>Unused Time Buyout (5)</t>
  </si>
  <si>
    <t>Storm Sewer Maintenance</t>
  </si>
  <si>
    <t>301.100</t>
  </si>
  <si>
    <t>301.110</t>
  </si>
  <si>
    <t>301.120</t>
  </si>
  <si>
    <t>301.200</t>
  </si>
  <si>
    <t>301.300</t>
  </si>
  <si>
    <t>301.400</t>
  </si>
  <si>
    <t>360.120</t>
  </si>
  <si>
    <t>406.070</t>
  </si>
  <si>
    <t>Site Plan Review</t>
  </si>
  <si>
    <t>Tax Collector Bond</t>
  </si>
  <si>
    <t>Prior Year Garbage/Recycling</t>
  </si>
  <si>
    <t>Worker's Comp</t>
  </si>
  <si>
    <t>Fourth Draft</t>
  </si>
  <si>
    <t>absent</t>
  </si>
  <si>
    <t>2018 Actual</t>
  </si>
  <si>
    <t>2019 YTD</t>
  </si>
  <si>
    <t>Public Works Crew (4)</t>
  </si>
  <si>
    <t>Transient Retail/Food truck</t>
  </si>
  <si>
    <t>General/ Payroll Checking Interest</t>
  </si>
  <si>
    <t>Auditor/Accounting/GASB 75</t>
  </si>
  <si>
    <t>Other - UCC/zoning appeals</t>
  </si>
  <si>
    <t>Fund Balance January 1</t>
  </si>
  <si>
    <t>Use from Fund Balance/Transfer to Capital</t>
  </si>
  <si>
    <t>2019 Actual</t>
  </si>
  <si>
    <t>Marcincin</t>
  </si>
  <si>
    <t>2020 YTD</t>
  </si>
  <si>
    <t>Sanitation Crew (3)</t>
  </si>
  <si>
    <t>Professional Development/Phone</t>
  </si>
  <si>
    <t>Recycling Events</t>
  </si>
  <si>
    <t>Transfer from Fund Balance</t>
  </si>
  <si>
    <t>2021 YTD</t>
  </si>
  <si>
    <t>2022 Budget</t>
  </si>
  <si>
    <t>Hughes</t>
  </si>
  <si>
    <t>2020 Actual</t>
  </si>
  <si>
    <t>Civil Service</t>
  </si>
  <si>
    <t>YES</t>
  </si>
  <si>
    <t>2021 Actual</t>
  </si>
  <si>
    <t>2022 YTD</t>
  </si>
  <si>
    <t>Winter Maintenance Agreeement</t>
  </si>
  <si>
    <t xml:space="preserve">The Borough of Hellertown 2023 Budget </t>
  </si>
  <si>
    <t xml:space="preserve"> Cleaning</t>
  </si>
  <si>
    <t>Grant Writing</t>
  </si>
  <si>
    <t>Health/Life/Disability (2)</t>
  </si>
  <si>
    <t>Pool Manager &amp; Concession Manager</t>
  </si>
  <si>
    <t>409.033</t>
  </si>
  <si>
    <t>UGI Main Street</t>
  </si>
  <si>
    <t>Electric Public Works</t>
  </si>
  <si>
    <t>UGI Public Works</t>
  </si>
  <si>
    <t>Wifi Public works</t>
  </si>
  <si>
    <t xml:space="preserve">Fire Suppression </t>
  </si>
  <si>
    <t>Builders Risk</t>
  </si>
  <si>
    <t>Summer Recreation Program</t>
  </si>
  <si>
    <t>Health/Life/Disability (3 + 2 family OPO)</t>
  </si>
  <si>
    <t>Interfund Operating Transfers ARP Funds</t>
  </si>
  <si>
    <t>Thompson</t>
  </si>
  <si>
    <t>2022 Actual</t>
  </si>
  <si>
    <t>2023 Budget</t>
  </si>
  <si>
    <t>2023 YTD</t>
  </si>
  <si>
    <t>COVID Bonus</t>
  </si>
  <si>
    <t>2024 Budget</t>
  </si>
  <si>
    <t>Supplies/Small Equipment</t>
  </si>
  <si>
    <t>PT Seasonal (5 @ 12 weeks/480 hrs)</t>
  </si>
  <si>
    <t>Clothing Allowance/phones</t>
  </si>
  <si>
    <t>Utilities/Cameras</t>
  </si>
  <si>
    <t>Dumpster Purchases/Rentals</t>
  </si>
  <si>
    <t>904 Performance Grants</t>
  </si>
  <si>
    <t>370-349</t>
  </si>
  <si>
    <t>Compost Center Cards</t>
  </si>
  <si>
    <t>370-350</t>
  </si>
  <si>
    <t>Williams Township</t>
  </si>
  <si>
    <t>Collaterized Interest</t>
  </si>
  <si>
    <t>404.011</t>
  </si>
  <si>
    <t>Solicitor - Other</t>
  </si>
  <si>
    <t>PT Clerk Training @ $25/hr</t>
  </si>
  <si>
    <t>Fadem</t>
  </si>
  <si>
    <t>Health/Life/Disability (Opt Out)</t>
  </si>
  <si>
    <t>2023 Actual</t>
  </si>
  <si>
    <t xml:space="preserve">  </t>
  </si>
  <si>
    <t>2025 Budget</t>
  </si>
  <si>
    <t>Refreshment Stand SalariesTicket Booth</t>
  </si>
  <si>
    <t>Supplies/Equipment</t>
  </si>
  <si>
    <t>Certification Reimbursement</t>
  </si>
  <si>
    <t>2023Actual</t>
  </si>
  <si>
    <t>Part Time Officers (5)</t>
  </si>
  <si>
    <t xml:space="preserve">Part Time OT </t>
  </si>
  <si>
    <t>Part time Clerk $20)</t>
  </si>
  <si>
    <t>Radios Repairs</t>
  </si>
  <si>
    <t>Actual</t>
  </si>
  <si>
    <t>Real Estate Tax - Base</t>
  </si>
  <si>
    <t>Fifth Draft</t>
  </si>
  <si>
    <t>Public Works Director</t>
  </si>
  <si>
    <t>Fund Balance Expenses (to capital)</t>
  </si>
  <si>
    <t>PW Superintendent (60%)</t>
  </si>
  <si>
    <t>Preliminary</t>
  </si>
  <si>
    <t xml:space="preserve">Corporal </t>
  </si>
  <si>
    <t xml:space="preserve">Patrolmen </t>
  </si>
  <si>
    <t>Preliminary Approval</t>
  </si>
  <si>
    <t xml:space="preserve">2025 Budget </t>
  </si>
  <si>
    <t xml:space="preserve"> $-   </t>
  </si>
  <si>
    <t>Solt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</si>
</sst>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_(* #,##0.000_);_(* \(#,##0.000\);_(* &quot;-&quot;???_);_(@_)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name val="Times New Roman"/>
      <family val="1"/>
    </font>
    <font>
      <sz val="8"/>
      <color indexed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8"/>
      <name val="Times New Roman"/>
      <family val="1"/>
    </font>
    <font>
      <b/>
      <sz val="8"/>
      <name val="Calibri"/>
      <family val="2"/>
    </font>
    <font>
      <b/>
      <u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3" fillId="0" borderId="0" xfId="0" applyFont="1"/>
    <xf numFmtId="49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left"/>
    </xf>
    <xf numFmtId="44" fontId="6" fillId="0" borderId="0" xfId="0" applyNumberFormat="1" applyFont="1" applyAlignment="1">
      <alignment horizontal="right"/>
    </xf>
    <xf numFmtId="44" fontId="6" fillId="0" borderId="0" xfId="0" applyNumberFormat="1" applyFont="1"/>
    <xf numFmtId="44" fontId="6" fillId="0" borderId="0" xfId="2" applyFont="1"/>
    <xf numFmtId="49" fontId="7" fillId="0" borderId="0" xfId="0" applyNumberFormat="1" applyFont="1"/>
    <xf numFmtId="44" fontId="8" fillId="0" borderId="0" xfId="2" applyFont="1"/>
    <xf numFmtId="43" fontId="6" fillId="0" borderId="0" xfId="0" applyNumberFormat="1" applyFont="1"/>
    <xf numFmtId="10" fontId="6" fillId="0" borderId="0" xfId="0" applyNumberFormat="1" applyFont="1"/>
    <xf numFmtId="44" fontId="6" fillId="0" borderId="0" xfId="2" applyFont="1" applyFill="1"/>
    <xf numFmtId="0" fontId="4" fillId="0" borderId="0" xfId="0" applyFont="1"/>
    <xf numFmtId="44" fontId="7" fillId="0" borderId="0" xfId="2" applyFont="1"/>
    <xf numFmtId="44" fontId="9" fillId="0" borderId="0" xfId="2" applyFont="1"/>
    <xf numFmtId="44" fontId="9" fillId="0" borderId="0" xfId="0" applyNumberFormat="1" applyFont="1"/>
    <xf numFmtId="10" fontId="9" fillId="0" borderId="0" xfId="0" applyNumberFormat="1" applyFont="1"/>
    <xf numFmtId="44" fontId="8" fillId="0" borderId="0" xfId="2" applyFont="1" applyBorder="1"/>
    <xf numFmtId="44" fontId="8" fillId="0" borderId="0" xfId="2" applyFont="1" applyFill="1" applyBorder="1"/>
    <xf numFmtId="44" fontId="6" fillId="0" borderId="0" xfId="2" applyFont="1" applyBorder="1"/>
    <xf numFmtId="44" fontId="6" fillId="2" borderId="0" xfId="2" applyFont="1" applyFill="1"/>
    <xf numFmtId="0" fontId="9" fillId="0" borderId="0" xfId="0" applyFont="1" applyAlignment="1">
      <alignment horizontal="left"/>
    </xf>
    <xf numFmtId="43" fontId="6" fillId="0" borderId="0" xfId="2" applyNumberFormat="1" applyFont="1"/>
    <xf numFmtId="165" fontId="6" fillId="0" borderId="0" xfId="0" applyNumberFormat="1" applyFont="1" applyAlignment="1">
      <alignment horizontal="right"/>
    </xf>
    <xf numFmtId="44" fontId="6" fillId="0" borderId="0" xfId="0" applyNumberFormat="1" applyFont="1" applyAlignment="1">
      <alignment horizontal="center"/>
    </xf>
    <xf numFmtId="44" fontId="7" fillId="0" borderId="0" xfId="2" applyFont="1" applyBorder="1"/>
    <xf numFmtId="44" fontId="6" fillId="0" borderId="0" xfId="2" applyFont="1" applyFill="1" applyBorder="1"/>
    <xf numFmtId="44" fontId="7" fillId="0" borderId="0" xfId="2" applyFont="1" applyFill="1"/>
    <xf numFmtId="44" fontId="9" fillId="0" borderId="0" xfId="2" applyFont="1" applyFill="1"/>
    <xf numFmtId="44" fontId="8" fillId="0" borderId="0" xfId="2" applyFont="1" applyFill="1"/>
    <xf numFmtId="0" fontId="6" fillId="0" borderId="0" xfId="0" applyFont="1"/>
    <xf numFmtId="44" fontId="3" fillId="0" borderId="0" xfId="2" applyFont="1"/>
    <xf numFmtId="44" fontId="6" fillId="0" borderId="0" xfId="2" applyFont="1" applyFill="1" applyAlignment="1">
      <alignment horizontal="center"/>
    </xf>
    <xf numFmtId="44" fontId="8" fillId="0" borderId="0" xfId="2" applyFont="1" applyAlignment="1">
      <alignment horizontal="center"/>
    </xf>
    <xf numFmtId="44" fontId="6" fillId="0" borderId="0" xfId="2" applyFont="1" applyAlignment="1">
      <alignment horizontal="center"/>
    </xf>
    <xf numFmtId="44" fontId="10" fillId="0" borderId="0" xfId="2" applyFont="1" applyFill="1"/>
    <xf numFmtId="44" fontId="6" fillId="0" borderId="0" xfId="2" applyFont="1" applyAlignment="1">
      <alignment horizontal="right"/>
    </xf>
    <xf numFmtId="44" fontId="8" fillId="0" borderId="1" xfId="2" applyFont="1" applyBorder="1"/>
    <xf numFmtId="44" fontId="6" fillId="0" borderId="1" xfId="2" applyFont="1" applyBorder="1"/>
    <xf numFmtId="49" fontId="8" fillId="0" borderId="0" xfId="0" applyNumberFormat="1" applyFont="1" applyAlignment="1">
      <alignment horizontal="left"/>
    </xf>
    <xf numFmtId="49" fontId="8" fillId="0" borderId="0" xfId="0" applyNumberFormat="1" applyFont="1"/>
    <xf numFmtId="44" fontId="6" fillId="0" borderId="2" xfId="2" applyFont="1" applyBorder="1"/>
    <xf numFmtId="44" fontId="6" fillId="0" borderId="1" xfId="2" applyFont="1" applyFill="1" applyBorder="1"/>
    <xf numFmtId="44" fontId="8" fillId="0" borderId="3" xfId="2" applyFont="1" applyBorder="1"/>
    <xf numFmtId="0" fontId="7" fillId="0" borderId="0" xfId="0" applyFont="1" applyAlignment="1">
      <alignment horizontal="left"/>
    </xf>
    <xf numFmtId="164" fontId="6" fillId="0" borderId="0" xfId="0" applyNumberFormat="1" applyFont="1"/>
    <xf numFmtId="44" fontId="6" fillId="0" borderId="3" xfId="0" applyNumberFormat="1" applyFont="1" applyBorder="1"/>
    <xf numFmtId="43" fontId="3" fillId="0" borderId="0" xfId="1" applyFont="1"/>
    <xf numFmtId="44" fontId="4" fillId="0" borderId="0" xfId="2" applyFont="1"/>
    <xf numFmtId="44" fontId="7" fillId="0" borderId="4" xfId="2" applyFont="1" applyBorder="1"/>
    <xf numFmtId="44" fontId="9" fillId="0" borderId="4" xfId="2" applyFont="1" applyBorder="1"/>
    <xf numFmtId="44" fontId="9" fillId="0" borderId="4" xfId="0" applyNumberFormat="1" applyFont="1" applyBorder="1"/>
    <xf numFmtId="10" fontId="9" fillId="0" borderId="4" xfId="0" applyNumberFormat="1" applyFont="1" applyBorder="1"/>
    <xf numFmtId="0" fontId="4" fillId="0" borderId="4" xfId="0" applyFont="1" applyBorder="1"/>
    <xf numFmtId="43" fontId="9" fillId="0" borderId="4" xfId="0" applyNumberFormat="1" applyFont="1" applyBorder="1"/>
    <xf numFmtId="44" fontId="7" fillId="0" borderId="4" xfId="2" applyFont="1" applyFill="1" applyBorder="1"/>
    <xf numFmtId="44" fontId="9" fillId="0" borderId="4" xfId="2" applyFont="1" applyFill="1" applyBorder="1"/>
    <xf numFmtId="44" fontId="7" fillId="0" borderId="5" xfId="2" applyFont="1" applyFill="1" applyBorder="1"/>
    <xf numFmtId="49" fontId="7" fillId="0" borderId="4" xfId="0" applyNumberFormat="1" applyFont="1" applyBorder="1"/>
    <xf numFmtId="49" fontId="7" fillId="0" borderId="4" xfId="0" applyNumberFormat="1" applyFont="1" applyBorder="1" applyAlignment="1">
      <alignment horizontal="left"/>
    </xf>
    <xf numFmtId="49" fontId="7" fillId="0" borderId="4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44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49" fontId="6" fillId="0" borderId="0" xfId="0" applyNumberFormat="1" applyFont="1"/>
    <xf numFmtId="0" fontId="8" fillId="0" borderId="0" xfId="0" applyFont="1"/>
    <xf numFmtId="0" fontId="10" fillId="0" borderId="0" xfId="0" applyFont="1"/>
    <xf numFmtId="0" fontId="4" fillId="0" borderId="0" xfId="0" applyFont="1" applyAlignment="1">
      <alignment horizontal="left"/>
    </xf>
    <xf numFmtId="165" fontId="9" fillId="0" borderId="0" xfId="2" applyNumberFormat="1" applyFont="1" applyFill="1"/>
    <xf numFmtId="0" fontId="11" fillId="0" borderId="0" xfId="0" applyFont="1"/>
    <xf numFmtId="44" fontId="4" fillId="0" borderId="4" xfId="2" applyFont="1" applyBorder="1"/>
    <xf numFmtId="0" fontId="4" fillId="0" borderId="0" xfId="0" applyFont="1" applyAlignment="1">
      <alignment horizontal="right"/>
    </xf>
    <xf numFmtId="44" fontId="4" fillId="0" borderId="0" xfId="2" applyFont="1" applyBorder="1"/>
    <xf numFmtId="0" fontId="9" fillId="0" borderId="0" xfId="0" applyFont="1" applyAlignment="1">
      <alignment horizontal="center"/>
    </xf>
    <xf numFmtId="44" fontId="9" fillId="0" borderId="0" xfId="0" applyNumberFormat="1" applyFont="1" applyAlignment="1">
      <alignment horizontal="right"/>
    </xf>
    <xf numFmtId="44" fontId="9" fillId="0" borderId="0" xfId="2" applyFont="1" applyBorder="1"/>
    <xf numFmtId="44" fontId="9" fillId="0" borderId="1" xfId="0" applyNumberFormat="1" applyFont="1" applyBorder="1"/>
    <xf numFmtId="44" fontId="4" fillId="0" borderId="1" xfId="2" applyFont="1" applyBorder="1"/>
    <xf numFmtId="0" fontId="4" fillId="0" borderId="4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49" fontId="5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right"/>
    </xf>
    <xf numFmtId="165" fontId="9" fillId="0" borderId="1" xfId="2" applyNumberFormat="1" applyFont="1" applyFill="1" applyBorder="1"/>
    <xf numFmtId="44" fontId="9" fillId="0" borderId="1" xfId="2" applyFont="1" applyFill="1" applyBorder="1"/>
    <xf numFmtId="0" fontId="4" fillId="0" borderId="1" xfId="0" applyFont="1" applyBorder="1"/>
    <xf numFmtId="49" fontId="8" fillId="0" borderId="4" xfId="0" applyNumberFormat="1" applyFont="1" applyBorder="1" applyAlignment="1">
      <alignment horizontal="left"/>
    </xf>
    <xf numFmtId="44" fontId="4" fillId="0" borderId="0" xfId="2" applyFont="1" applyAlignment="1">
      <alignment horizontal="center" vertical="center"/>
    </xf>
    <xf numFmtId="44" fontId="9" fillId="0" borderId="7" xfId="0" applyNumberFormat="1" applyFont="1" applyBorder="1"/>
    <xf numFmtId="44" fontId="9" fillId="0" borderId="8" xfId="2" applyFont="1" applyBorder="1"/>
    <xf numFmtId="14" fontId="8" fillId="0" borderId="0" xfId="2" applyNumberFormat="1" applyFont="1"/>
    <xf numFmtId="0" fontId="9" fillId="0" borderId="0" xfId="0" applyFont="1"/>
    <xf numFmtId="44" fontId="9" fillId="0" borderId="9" xfId="0" applyNumberFormat="1" applyFont="1" applyBorder="1"/>
    <xf numFmtId="44" fontId="9" fillId="0" borderId="5" xfId="0" applyNumberFormat="1" applyFont="1" applyBorder="1"/>
    <xf numFmtId="44" fontId="6" fillId="0" borderId="4" xfId="0" applyNumberFormat="1" applyFont="1" applyBorder="1"/>
    <xf numFmtId="44" fontId="9" fillId="0" borderId="10" xfId="0" applyNumberFormat="1" applyFont="1" applyBorder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9" fontId="6" fillId="0" borderId="0" xfId="4" applyFont="1"/>
    <xf numFmtId="0" fontId="9" fillId="0" borderId="11" xfId="0" applyFont="1" applyBorder="1" applyAlignment="1">
      <alignment horizontal="left"/>
    </xf>
    <xf numFmtId="0" fontId="9" fillId="0" borderId="5" xfId="0" applyFont="1" applyBorder="1" applyAlignment="1">
      <alignment horizontal="right"/>
    </xf>
    <xf numFmtId="9" fontId="9" fillId="0" borderId="5" xfId="4" applyFont="1" applyBorder="1"/>
    <xf numFmtId="44" fontId="9" fillId="0" borderId="5" xfId="2" applyFont="1" applyBorder="1"/>
    <xf numFmtId="0" fontId="9" fillId="0" borderId="4" xfId="0" applyFont="1" applyBorder="1" applyAlignment="1">
      <alignment horizontal="right"/>
    </xf>
    <xf numFmtId="0" fontId="9" fillId="0" borderId="4" xfId="0" applyFont="1" applyBorder="1"/>
    <xf numFmtId="0" fontId="6" fillId="0" borderId="1" xfId="0" applyFont="1" applyBorder="1"/>
    <xf numFmtId="43" fontId="8" fillId="0" borderId="0" xfId="0" applyNumberFormat="1" applyFont="1"/>
    <xf numFmtId="44" fontId="8" fillId="0" borderId="0" xfId="0" applyNumberFormat="1" applyFont="1"/>
    <xf numFmtId="0" fontId="9" fillId="0" borderId="4" xfId="0" applyFont="1" applyBorder="1" applyAlignment="1">
      <alignment horizontal="left"/>
    </xf>
    <xf numFmtId="43" fontId="9" fillId="0" borderId="4" xfId="0" applyNumberFormat="1" applyFont="1" applyBorder="1" applyAlignment="1">
      <alignment horizontal="right"/>
    </xf>
    <xf numFmtId="9" fontId="9" fillId="0" borderId="4" xfId="4" applyFont="1" applyBorder="1"/>
    <xf numFmtId="43" fontId="9" fillId="0" borderId="0" xfId="0" applyNumberFormat="1" applyFont="1" applyAlignment="1">
      <alignment horizontal="right"/>
    </xf>
    <xf numFmtId="0" fontId="6" fillId="0" borderId="6" xfId="0" applyFont="1" applyBorder="1"/>
    <xf numFmtId="0" fontId="9" fillId="0" borderId="0" xfId="0" applyFont="1" applyAlignment="1">
      <alignment horizontal="center" wrapText="1"/>
    </xf>
    <xf numFmtId="44" fontId="6" fillId="0" borderId="4" xfId="2" applyFont="1" applyBorder="1"/>
    <xf numFmtId="44" fontId="6" fillId="0" borderId="6" xfId="2" applyFont="1" applyBorder="1"/>
    <xf numFmtId="0" fontId="9" fillId="0" borderId="6" xfId="0" applyFont="1" applyBorder="1" applyAlignment="1">
      <alignment horizontal="right"/>
    </xf>
    <xf numFmtId="0" fontId="9" fillId="0" borderId="6" xfId="0" applyFont="1" applyBorder="1"/>
    <xf numFmtId="44" fontId="9" fillId="0" borderId="6" xfId="0" applyNumberFormat="1" applyFont="1" applyBorder="1"/>
    <xf numFmtId="43" fontId="9" fillId="0" borderId="0" xfId="0" applyNumberFormat="1" applyFont="1"/>
    <xf numFmtId="9" fontId="9" fillId="0" borderId="0" xfId="4" applyFont="1"/>
    <xf numFmtId="44" fontId="9" fillId="0" borderId="0" xfId="2" applyFont="1" applyAlignment="1">
      <alignment horizontal="center" wrapText="1"/>
    </xf>
    <xf numFmtId="44" fontId="9" fillId="0" borderId="0" xfId="2" applyFont="1" applyAlignment="1">
      <alignment horizontal="center"/>
    </xf>
    <xf numFmtId="44" fontId="9" fillId="0" borderId="12" xfId="0" applyNumberFormat="1" applyFont="1" applyBorder="1"/>
    <xf numFmtId="14" fontId="6" fillId="0" borderId="0" xfId="2" applyNumberFormat="1" applyFont="1" applyFill="1"/>
    <xf numFmtId="14" fontId="6" fillId="0" borderId="0" xfId="2" applyNumberFormat="1" applyFont="1"/>
    <xf numFmtId="44" fontId="9" fillId="0" borderId="1" xfId="2" applyFont="1" applyBorder="1"/>
    <xf numFmtId="44" fontId="6" fillId="0" borderId="5" xfId="2" applyFont="1" applyBorder="1"/>
    <xf numFmtId="0" fontId="6" fillId="0" borderId="4" xfId="0" applyFont="1" applyBorder="1"/>
    <xf numFmtId="44" fontId="9" fillId="0" borderId="6" xfId="2" applyFont="1" applyBorder="1"/>
    <xf numFmtId="43" fontId="6" fillId="0" borderId="0" xfId="0" applyNumberFormat="1" applyFont="1" applyAlignment="1">
      <alignment horizontal="right"/>
    </xf>
    <xf numFmtId="43" fontId="9" fillId="0" borderId="6" xfId="0" applyNumberFormat="1" applyFont="1" applyBorder="1" applyAlignment="1">
      <alignment horizontal="right" wrapText="1"/>
    </xf>
    <xf numFmtId="43" fontId="9" fillId="0" borderId="6" xfId="0" applyNumberFormat="1" applyFont="1" applyBorder="1"/>
    <xf numFmtId="44" fontId="9" fillId="0" borderId="11" xfId="2" applyFont="1" applyBorder="1"/>
    <xf numFmtId="44" fontId="9" fillId="0" borderId="13" xfId="2" applyFont="1" applyBorder="1"/>
    <xf numFmtId="44" fontId="9" fillId="0" borderId="0" xfId="2" applyFont="1" applyFill="1" applyBorder="1"/>
    <xf numFmtId="4" fontId="6" fillId="0" borderId="0" xfId="0" applyNumberFormat="1" applyFont="1"/>
    <xf numFmtId="14" fontId="3" fillId="0" borderId="0" xfId="0" applyNumberFormat="1" applyFont="1"/>
    <xf numFmtId="44" fontId="6" fillId="0" borderId="5" xfId="2" applyFont="1" applyFill="1" applyBorder="1"/>
    <xf numFmtId="44" fontId="3" fillId="0" borderId="4" xfId="2" applyFont="1" applyBorder="1"/>
    <xf numFmtId="44" fontId="9" fillId="0" borderId="12" xfId="2" applyFont="1" applyBorder="1"/>
    <xf numFmtId="10" fontId="6" fillId="0" borderId="5" xfId="0" applyNumberFormat="1" applyFont="1" applyBorder="1"/>
    <xf numFmtId="44" fontId="6" fillId="0" borderId="5" xfId="0" applyNumberFormat="1" applyFont="1" applyBorder="1"/>
    <xf numFmtId="44" fontId="6" fillId="0" borderId="11" xfId="2" applyFont="1" applyBorder="1"/>
    <xf numFmtId="44" fontId="6" fillId="0" borderId="11" xfId="2" applyFont="1" applyFill="1" applyBorder="1"/>
    <xf numFmtId="0" fontId="3" fillId="0" borderId="11" xfId="0" applyFont="1" applyBorder="1"/>
    <xf numFmtId="166" fontId="7" fillId="0" borderId="0" xfId="0" applyNumberFormat="1" applyFont="1"/>
    <xf numFmtId="166" fontId="9" fillId="0" borderId="0" xfId="0" applyNumberFormat="1" applyFont="1"/>
    <xf numFmtId="166" fontId="7" fillId="0" borderId="0" xfId="0" applyNumberFormat="1" applyFont="1" applyAlignment="1">
      <alignment horizontal="right"/>
    </xf>
    <xf numFmtId="166" fontId="7" fillId="0" borderId="4" xfId="0" applyNumberFormat="1" applyFont="1" applyBorder="1" applyAlignment="1">
      <alignment horizontal="right"/>
    </xf>
    <xf numFmtId="166" fontId="9" fillId="0" borderId="0" xfId="0" applyNumberFormat="1" applyFont="1" applyAlignment="1">
      <alignment horizontal="right"/>
    </xf>
    <xf numFmtId="166" fontId="9" fillId="0" borderId="4" xfId="0" applyNumberFormat="1" applyFont="1" applyBorder="1" applyAlignment="1">
      <alignment horizontal="right"/>
    </xf>
    <xf numFmtId="166" fontId="9" fillId="0" borderId="0" xfId="0" applyNumberFormat="1" applyFont="1" applyAlignment="1">
      <alignment horizontal="right" vertical="center"/>
    </xf>
    <xf numFmtId="166" fontId="9" fillId="0" borderId="1" xfId="0" applyNumberFormat="1" applyFont="1" applyBorder="1" applyAlignment="1">
      <alignment horizontal="right"/>
    </xf>
    <xf numFmtId="44" fontId="9" fillId="3" borderId="0" xfId="2" applyFont="1" applyFill="1"/>
    <xf numFmtId="44" fontId="6" fillId="0" borderId="2" xfId="2" applyFont="1" applyFill="1" applyBorder="1"/>
    <xf numFmtId="14" fontId="6" fillId="0" borderId="0" xfId="0" applyNumberFormat="1" applyFont="1"/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44" fontId="16" fillId="0" borderId="0" xfId="2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4" fontId="6" fillId="0" borderId="11" xfId="2" applyFont="1" applyFill="1" applyBorder="1" applyAlignment="1">
      <alignment horizontal="center"/>
    </xf>
    <xf numFmtId="44" fontId="6" fillId="0" borderId="0" xfId="2" applyFont="1" applyAlignment="1">
      <alignment horizontal="center" wrapText="1"/>
    </xf>
    <xf numFmtId="44" fontId="3" fillId="0" borderId="0" xfId="0" applyNumberFormat="1" applyFont="1"/>
    <xf numFmtId="44" fontId="6" fillId="5" borderId="0" xfId="2" applyFont="1" applyFill="1"/>
    <xf numFmtId="44" fontId="6" fillId="5" borderId="0" xfId="2" applyFont="1" applyFill="1" applyAlignment="1">
      <alignment horizontal="center"/>
    </xf>
    <xf numFmtId="44" fontId="9" fillId="5" borderId="0" xfId="2" applyFont="1" applyFill="1"/>
    <xf numFmtId="44" fontId="3" fillId="0" borderId="0" xfId="2" applyFont="1" applyFill="1"/>
    <xf numFmtId="14" fontId="4" fillId="0" borderId="0" xfId="0" applyNumberFormat="1" applyFont="1" applyAlignment="1">
      <alignment horizontal="left"/>
    </xf>
    <xf numFmtId="0" fontId="17" fillId="0" borderId="0" xfId="0" applyFont="1" applyAlignment="1">
      <alignment horizontal="center"/>
    </xf>
    <xf numFmtId="44" fontId="7" fillId="0" borderId="0" xfId="2" applyFont="1" applyFill="1" applyBorder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8" fontId="6" fillId="0" borderId="0" xfId="2" applyNumberFormat="1" applyFont="1"/>
    <xf numFmtId="8" fontId="6" fillId="0" borderId="0" xfId="2" applyNumberFormat="1" applyFont="1" applyFill="1"/>
  </cellXfs>
  <cellStyles count="5">
    <cellStyle name="Comma" xfId="1" builtinId="3"/>
    <cellStyle name="Currency" xfId="2" builtinId="4"/>
    <cellStyle name="Currency 2" xfId="3" xr:uid="{00000000-0005-0000-0000-000002000000}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 filterMode="1">
    <tabColor indexed="11"/>
  </sheetPr>
  <dimension ref="A1:AM981"/>
  <sheetViews>
    <sheetView tabSelected="1" zoomScale="154" zoomScaleNormal="154" workbookViewId="0">
      <pane ySplit="3" topLeftCell="A4" activePane="bottomLeft" state="frozen"/>
      <selection activeCell="B1" sqref="B1"/>
      <selection pane="bottomLeft" activeCell="B391" sqref="B391"/>
    </sheetView>
  </sheetViews>
  <sheetFormatPr defaultColWidth="9.33203125" defaultRowHeight="13.2" x14ac:dyDescent="0.25"/>
  <cols>
    <col min="1" max="1" width="10.6640625" style="72" bestFit="1" customWidth="1"/>
    <col min="2" max="2" width="24.33203125" style="1" bestFit="1" customWidth="1"/>
    <col min="3" max="6" width="2.6640625" style="1" hidden="1" customWidth="1"/>
    <col min="7" max="7" width="12.33203125" style="1" hidden="1" customWidth="1"/>
    <col min="8" max="9" width="12.44140625" style="1" hidden="1" customWidth="1"/>
    <col min="10" max="10" width="12.5546875" style="1" hidden="1" customWidth="1"/>
    <col min="11" max="11" width="12.33203125" style="1" hidden="1" customWidth="1"/>
    <col min="12" max="12" width="11.6640625" style="1" hidden="1" customWidth="1"/>
    <col min="13" max="13" width="12" style="1" hidden="1" customWidth="1"/>
    <col min="14" max="14" width="12" style="36" hidden="1" customWidth="1"/>
    <col min="15" max="15" width="12.33203125" style="1" hidden="1" customWidth="1"/>
    <col min="16" max="16" width="12" style="1" hidden="1" customWidth="1"/>
    <col min="17" max="17" width="13.6640625" style="1" hidden="1" customWidth="1"/>
    <col min="18" max="18" width="12" style="1" hidden="1" customWidth="1"/>
    <col min="19" max="19" width="14.33203125" style="1" hidden="1" customWidth="1"/>
    <col min="20" max="20" width="18.88671875" style="1" hidden="1" customWidth="1"/>
    <col min="21" max="21" width="12.5546875" style="1" hidden="1" customWidth="1"/>
    <col min="22" max="22" width="13.5546875" style="1" hidden="1" customWidth="1"/>
    <col min="23" max="23" width="12" style="1" hidden="1" customWidth="1"/>
    <col min="24" max="24" width="12.5546875" style="1" hidden="1" customWidth="1"/>
    <col min="25" max="25" width="12" style="1" hidden="1" customWidth="1"/>
    <col min="26" max="26" width="13.5546875" style="1" hidden="1" customWidth="1"/>
    <col min="27" max="27" width="12.33203125" style="1" hidden="1" customWidth="1"/>
    <col min="28" max="28" width="12.5546875" style="1" bestFit="1" customWidth="1"/>
    <col min="29" max="29" width="12" style="1" hidden="1" customWidth="1"/>
    <col min="30" max="30" width="13.5546875" style="1" bestFit="1" customWidth="1"/>
    <col min="31" max="31" width="12" style="1" hidden="1" customWidth="1"/>
    <col min="32" max="32" width="12" style="1" bestFit="1" customWidth="1"/>
    <col min="33" max="33" width="12" style="1" hidden="1" customWidth="1"/>
    <col min="34" max="34" width="12.5546875" style="1" bestFit="1" customWidth="1"/>
    <col min="35" max="35" width="12" style="1" hidden="1" customWidth="1"/>
    <col min="36" max="36" width="12.33203125" style="170" bestFit="1" customWidth="1"/>
    <col min="37" max="37" width="13.77734375" style="1" bestFit="1" customWidth="1"/>
    <col min="38" max="38" width="14.44140625" style="1" bestFit="1" customWidth="1"/>
    <col min="39" max="39" width="13.77734375" style="1" bestFit="1" customWidth="1"/>
    <col min="40" max="16384" width="9.33203125" style="1"/>
  </cols>
  <sheetData>
    <row r="1" spans="1:37" s="17" customFormat="1" ht="15.6" x14ac:dyDescent="0.3">
      <c r="A1" s="182" t="s">
        <v>337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AJ1" s="169"/>
    </row>
    <row r="2" spans="1:37" s="17" customFormat="1" x14ac:dyDescent="0.25">
      <c r="A2" s="183" t="s">
        <v>243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AJ2" s="169"/>
    </row>
    <row r="3" spans="1:37" s="4" customFormat="1" x14ac:dyDescent="0.25">
      <c r="A3" s="2" t="s">
        <v>56</v>
      </c>
      <c r="B3" s="3" t="s">
        <v>331</v>
      </c>
      <c r="G3" s="5" t="s">
        <v>223</v>
      </c>
      <c r="H3" s="5" t="s">
        <v>205</v>
      </c>
      <c r="I3" s="6" t="s">
        <v>225</v>
      </c>
      <c r="J3" s="5" t="s">
        <v>39</v>
      </c>
      <c r="K3" s="5" t="s">
        <v>298</v>
      </c>
      <c r="L3" s="5"/>
      <c r="M3" s="5" t="s">
        <v>335</v>
      </c>
      <c r="N3" s="94" t="s">
        <v>299</v>
      </c>
      <c r="O3" s="5" t="s">
        <v>300</v>
      </c>
      <c r="P3" s="5" t="s">
        <v>351</v>
      </c>
      <c r="Q3" s="5" t="s">
        <v>338</v>
      </c>
      <c r="R3" s="6" t="s">
        <v>365</v>
      </c>
      <c r="S3" s="6" t="s">
        <v>372</v>
      </c>
      <c r="T3" s="6" t="s">
        <v>368</v>
      </c>
      <c r="U3" s="165" t="s">
        <v>382</v>
      </c>
      <c r="V3" s="5" t="s">
        <v>373</v>
      </c>
      <c r="W3" s="167" t="s">
        <v>398</v>
      </c>
      <c r="X3" s="5" t="s">
        <v>384</v>
      </c>
      <c r="Y3" s="165" t="s">
        <v>418</v>
      </c>
      <c r="Z3" s="167" t="s">
        <v>427</v>
      </c>
      <c r="AA3" s="5" t="s">
        <v>419</v>
      </c>
      <c r="AB3" s="165" t="s">
        <v>437</v>
      </c>
      <c r="AC3" s="5" t="s">
        <v>429</v>
      </c>
      <c r="AD3" s="167" t="s">
        <v>440</v>
      </c>
      <c r="AE3" s="165">
        <v>2</v>
      </c>
      <c r="AF3" s="165" t="s">
        <v>459</v>
      </c>
      <c r="AG3" s="165" t="s">
        <v>441</v>
      </c>
      <c r="AH3" s="167" t="s">
        <v>480</v>
      </c>
      <c r="AI3" s="165" t="s">
        <v>461</v>
      </c>
      <c r="AJ3" s="165" t="s">
        <v>463</v>
      </c>
      <c r="AK3" s="167" t="s">
        <v>482</v>
      </c>
    </row>
    <row r="4" spans="1:37" x14ac:dyDescent="0.25">
      <c r="A4" s="85" t="s">
        <v>329</v>
      </c>
      <c r="G4" s="7"/>
      <c r="H4" s="7"/>
      <c r="I4" s="7"/>
      <c r="J4" s="7"/>
      <c r="K4" s="7"/>
      <c r="L4" s="7"/>
      <c r="N4" s="39">
        <v>41187</v>
      </c>
    </row>
    <row r="5" spans="1:37" s="17" customFormat="1" x14ac:dyDescent="0.25">
      <c r="A5" s="8"/>
      <c r="B5" s="76" t="s">
        <v>425</v>
      </c>
      <c r="G5" s="78"/>
      <c r="H5" s="78"/>
      <c r="I5" s="78"/>
      <c r="J5" s="78"/>
      <c r="K5" s="79"/>
      <c r="M5" s="20">
        <v>789253</v>
      </c>
      <c r="N5" s="77"/>
      <c r="P5" s="80">
        <v>700117</v>
      </c>
      <c r="Q5" s="80">
        <v>713000</v>
      </c>
      <c r="R5" s="80">
        <v>713000</v>
      </c>
      <c r="S5" s="80">
        <v>1527404</v>
      </c>
      <c r="T5" s="80">
        <v>1527404</v>
      </c>
      <c r="U5" s="143">
        <v>839025</v>
      </c>
      <c r="V5" s="143">
        <v>1633858</v>
      </c>
      <c r="W5" s="80">
        <v>1608415</v>
      </c>
      <c r="X5" s="143">
        <v>1891308</v>
      </c>
      <c r="Y5" s="143">
        <v>2720348</v>
      </c>
      <c r="Z5" s="143">
        <v>2159925</v>
      </c>
      <c r="AA5" s="143">
        <v>2582591</v>
      </c>
      <c r="AB5" s="143">
        <v>2014012</v>
      </c>
      <c r="AC5" s="143">
        <v>2159926</v>
      </c>
      <c r="AD5" s="143">
        <v>1815827</v>
      </c>
      <c r="AE5" s="143">
        <v>2014011</v>
      </c>
      <c r="AF5" s="143">
        <v>1912871</v>
      </c>
      <c r="AG5" s="19">
        <v>1912871</v>
      </c>
      <c r="AH5" s="33">
        <v>1951215</v>
      </c>
      <c r="AI5" s="19">
        <v>1671501</v>
      </c>
      <c r="AJ5" s="130">
        <v>673876</v>
      </c>
      <c r="AK5" s="33">
        <v>702768</v>
      </c>
    </row>
    <row r="6" spans="1:37" x14ac:dyDescent="0.25">
      <c r="A6" s="156" t="s">
        <v>404</v>
      </c>
      <c r="B6" s="45" t="s">
        <v>312</v>
      </c>
      <c r="C6" s="45"/>
      <c r="D6" s="45"/>
      <c r="G6" s="13">
        <v>1912872</v>
      </c>
      <c r="H6" s="13">
        <v>2037732</v>
      </c>
      <c r="I6" s="13">
        <v>1938479</v>
      </c>
      <c r="J6" s="11">
        <v>0</v>
      </c>
      <c r="K6" s="11">
        <v>1740638</v>
      </c>
      <c r="L6" s="11">
        <v>2130621.66</v>
      </c>
      <c r="M6" s="11">
        <v>1867312</v>
      </c>
      <c r="N6" s="11">
        <v>1867312</v>
      </c>
      <c r="O6" s="15">
        <f>SUM(N6/M6)</f>
        <v>1</v>
      </c>
      <c r="P6" s="24">
        <v>1851093</v>
      </c>
      <c r="Q6" s="11">
        <v>1852000</v>
      </c>
      <c r="R6" s="10">
        <v>2016123</v>
      </c>
      <c r="S6" s="10">
        <v>2002329</v>
      </c>
      <c r="T6" s="11">
        <v>2003048</v>
      </c>
      <c r="U6" s="16">
        <v>1854672</v>
      </c>
      <c r="V6" s="11">
        <v>1875000</v>
      </c>
      <c r="W6" s="11">
        <v>1921201</v>
      </c>
      <c r="X6" s="16">
        <v>1964494</v>
      </c>
      <c r="Y6" s="11">
        <v>1992331</v>
      </c>
      <c r="Z6" s="11">
        <v>2093331</v>
      </c>
      <c r="AA6" s="24">
        <v>2093423</v>
      </c>
      <c r="AB6" s="31">
        <v>2217741</v>
      </c>
      <c r="AC6" s="31">
        <v>2217740</v>
      </c>
      <c r="AD6" s="11">
        <v>2093203</v>
      </c>
      <c r="AE6" s="11">
        <v>2174562</v>
      </c>
      <c r="AF6" s="11">
        <v>2124371</v>
      </c>
      <c r="AG6" s="11">
        <v>2117696</v>
      </c>
      <c r="AH6" s="11">
        <v>2135518</v>
      </c>
      <c r="AI6" s="11">
        <v>2138211</v>
      </c>
      <c r="AJ6" s="39">
        <v>2138500</v>
      </c>
      <c r="AK6" s="11">
        <v>2135622</v>
      </c>
    </row>
    <row r="7" spans="1:37" x14ac:dyDescent="0.25">
      <c r="A7" s="156" t="s">
        <v>405</v>
      </c>
      <c r="B7" s="45" t="s">
        <v>492</v>
      </c>
      <c r="C7" s="45"/>
      <c r="D7" s="45"/>
      <c r="G7" s="13"/>
      <c r="H7" s="13"/>
      <c r="I7" s="13"/>
      <c r="J7" s="11"/>
      <c r="K7" s="11">
        <v>274801</v>
      </c>
      <c r="L7" s="11"/>
      <c r="M7" s="11">
        <v>243770</v>
      </c>
      <c r="N7" s="11">
        <v>243770</v>
      </c>
      <c r="O7" s="15"/>
      <c r="P7" s="11">
        <v>384029</v>
      </c>
      <c r="Q7" s="11">
        <v>385000</v>
      </c>
      <c r="R7" s="10">
        <v>237490</v>
      </c>
      <c r="S7" s="10">
        <v>249290</v>
      </c>
      <c r="T7" s="11">
        <v>250012</v>
      </c>
      <c r="U7" s="16">
        <v>400454</v>
      </c>
      <c r="V7" s="11">
        <v>397000</v>
      </c>
      <c r="W7" s="11">
        <v>372141</v>
      </c>
      <c r="X7" s="16">
        <v>376797</v>
      </c>
      <c r="Y7" s="11">
        <v>377715</v>
      </c>
      <c r="Z7" s="11">
        <v>375348</v>
      </c>
      <c r="AA7" s="24">
        <v>375349</v>
      </c>
      <c r="AB7" s="31">
        <v>335305</v>
      </c>
      <c r="AC7" s="31">
        <v>301508</v>
      </c>
      <c r="AD7" s="11">
        <v>375775</v>
      </c>
      <c r="AE7" s="11">
        <v>272893</v>
      </c>
      <c r="AF7" s="11">
        <v>284468</v>
      </c>
      <c r="AG7" s="11">
        <v>284468</v>
      </c>
      <c r="AH7" s="11">
        <v>265510</v>
      </c>
      <c r="AI7" s="11">
        <v>265510</v>
      </c>
      <c r="AJ7" s="39">
        <v>265000</v>
      </c>
      <c r="AK7" s="11">
        <v>276544</v>
      </c>
    </row>
    <row r="8" spans="1:37" x14ac:dyDescent="0.25">
      <c r="A8" s="156" t="s">
        <v>406</v>
      </c>
      <c r="B8" s="45" t="s">
        <v>313</v>
      </c>
      <c r="C8" s="45"/>
      <c r="D8" s="45"/>
      <c r="G8" s="13"/>
      <c r="H8" s="13"/>
      <c r="I8" s="13"/>
      <c r="J8" s="11"/>
      <c r="K8" s="11">
        <v>99110</v>
      </c>
      <c r="L8" s="11"/>
      <c r="M8" s="11">
        <v>91682</v>
      </c>
      <c r="N8" s="11">
        <v>38042</v>
      </c>
      <c r="O8" s="15"/>
      <c r="P8" s="11">
        <v>108435</v>
      </c>
      <c r="Q8" s="11">
        <v>128500</v>
      </c>
      <c r="R8" s="10">
        <v>73567</v>
      </c>
      <c r="S8" s="10">
        <v>94834</v>
      </c>
      <c r="T8" s="11">
        <v>29169</v>
      </c>
      <c r="U8" s="16">
        <v>93700</v>
      </c>
      <c r="V8" s="11">
        <v>90000</v>
      </c>
      <c r="W8" s="11">
        <v>87516</v>
      </c>
      <c r="X8" s="16">
        <v>92424</v>
      </c>
      <c r="Y8" s="11">
        <v>73757</v>
      </c>
      <c r="Z8" s="16">
        <v>81470</v>
      </c>
      <c r="AA8" s="24">
        <v>51534</v>
      </c>
      <c r="AB8" s="31">
        <v>946</v>
      </c>
      <c r="AC8" s="31">
        <v>946</v>
      </c>
      <c r="AD8" s="11">
        <v>80000</v>
      </c>
      <c r="AE8" s="11">
        <v>73472</v>
      </c>
      <c r="AF8" s="11">
        <v>79731</v>
      </c>
      <c r="AG8" s="11">
        <v>61319</v>
      </c>
      <c r="AH8" s="11">
        <v>97437</v>
      </c>
      <c r="AI8" s="11">
        <v>66502</v>
      </c>
      <c r="AJ8" s="39">
        <v>76465</v>
      </c>
      <c r="AK8" s="16">
        <v>76465</v>
      </c>
    </row>
    <row r="9" spans="1:37" x14ac:dyDescent="0.25">
      <c r="A9" s="156" t="s">
        <v>407</v>
      </c>
      <c r="B9" s="45" t="s">
        <v>194</v>
      </c>
      <c r="C9" s="45"/>
      <c r="D9" s="45"/>
      <c r="G9" s="13">
        <v>13056</v>
      </c>
      <c r="H9" s="13">
        <v>12857</v>
      </c>
      <c r="I9" s="13">
        <v>12756</v>
      </c>
      <c r="J9" s="11">
        <v>0</v>
      </c>
      <c r="K9" s="11">
        <v>12857</v>
      </c>
      <c r="L9" s="11">
        <v>12857</v>
      </c>
      <c r="M9" s="11">
        <v>22750</v>
      </c>
      <c r="N9" s="11">
        <v>22750</v>
      </c>
      <c r="O9" s="15">
        <f>SUM(N9/M9)</f>
        <v>1</v>
      </c>
      <c r="P9" s="11">
        <v>18806</v>
      </c>
      <c r="Q9" s="11">
        <v>18000</v>
      </c>
      <c r="R9" s="10">
        <v>29497</v>
      </c>
      <c r="S9" s="10">
        <v>16749</v>
      </c>
      <c r="T9" s="11">
        <v>16749</v>
      </c>
      <c r="U9" s="16">
        <v>14252</v>
      </c>
      <c r="V9" s="11">
        <v>15000</v>
      </c>
      <c r="W9" s="16">
        <v>16422</v>
      </c>
      <c r="X9" s="11">
        <v>16000</v>
      </c>
      <c r="Y9" s="11">
        <v>18544</v>
      </c>
      <c r="Z9" s="11">
        <v>14308</v>
      </c>
      <c r="AA9" s="24">
        <v>14308</v>
      </c>
      <c r="AB9" s="31">
        <v>11849</v>
      </c>
      <c r="AC9" s="31">
        <v>11849</v>
      </c>
      <c r="AD9" s="11">
        <v>12000</v>
      </c>
      <c r="AE9" s="11">
        <v>20839</v>
      </c>
      <c r="AF9" s="11">
        <v>12143</v>
      </c>
      <c r="AG9" s="11">
        <v>12142</v>
      </c>
      <c r="AH9" s="11">
        <v>33917</v>
      </c>
      <c r="AI9" s="11">
        <v>33917</v>
      </c>
      <c r="AJ9" s="37">
        <v>13000</v>
      </c>
      <c r="AK9" s="16">
        <v>35000</v>
      </c>
    </row>
    <row r="10" spans="1:37" x14ac:dyDescent="0.25">
      <c r="A10" s="156" t="s">
        <v>408</v>
      </c>
      <c r="B10" s="45" t="s">
        <v>195</v>
      </c>
      <c r="C10" s="45"/>
      <c r="D10" s="45"/>
      <c r="G10" s="13">
        <v>46796</v>
      </c>
      <c r="H10" s="13">
        <v>19057</v>
      </c>
      <c r="I10" s="13">
        <v>50194</v>
      </c>
      <c r="J10" s="11">
        <v>0</v>
      </c>
      <c r="K10" s="11">
        <v>49707</v>
      </c>
      <c r="L10" s="16">
        <v>57154.58</v>
      </c>
      <c r="M10" s="16">
        <v>51236</v>
      </c>
      <c r="N10" s="11">
        <v>35226</v>
      </c>
      <c r="O10" s="15">
        <f>SUM(N10/M10)</f>
        <v>0.68752439690842382</v>
      </c>
      <c r="P10" s="16">
        <v>69472</v>
      </c>
      <c r="Q10" s="11">
        <v>45000</v>
      </c>
      <c r="R10" s="10">
        <v>116892</v>
      </c>
      <c r="S10" s="10">
        <v>66101</v>
      </c>
      <c r="T10" s="11">
        <v>50807</v>
      </c>
      <c r="U10" s="16">
        <v>69430</v>
      </c>
      <c r="V10" s="11">
        <v>55000</v>
      </c>
      <c r="W10" s="11">
        <v>66187</v>
      </c>
      <c r="X10" s="11">
        <v>55000</v>
      </c>
      <c r="Y10" s="11">
        <v>53624</v>
      </c>
      <c r="Z10" s="16">
        <v>61583</v>
      </c>
      <c r="AA10" s="24">
        <v>51095</v>
      </c>
      <c r="AB10" s="31">
        <v>56646</v>
      </c>
      <c r="AC10" s="31">
        <v>51085</v>
      </c>
      <c r="AD10" s="11">
        <v>55000</v>
      </c>
      <c r="AE10" s="11">
        <v>46727</v>
      </c>
      <c r="AF10" s="11">
        <v>39670</v>
      </c>
      <c r="AG10" s="11">
        <v>32568</v>
      </c>
      <c r="AH10" s="11">
        <v>103881</v>
      </c>
      <c r="AI10" s="11">
        <v>70435</v>
      </c>
      <c r="AJ10" s="37">
        <v>55000</v>
      </c>
      <c r="AK10" s="16">
        <v>75000</v>
      </c>
    </row>
    <row r="11" spans="1:37" x14ac:dyDescent="0.25">
      <c r="A11" s="156" t="s">
        <v>409</v>
      </c>
      <c r="B11" s="45" t="s">
        <v>353</v>
      </c>
      <c r="C11" s="45"/>
      <c r="D11" s="45"/>
      <c r="G11" s="13"/>
      <c r="H11" s="13"/>
      <c r="I11" s="13"/>
      <c r="J11" s="11"/>
      <c r="K11" s="11"/>
      <c r="L11" s="16"/>
      <c r="M11" s="16"/>
      <c r="N11" s="11"/>
      <c r="O11" s="15"/>
      <c r="P11" s="16"/>
      <c r="Q11" s="11"/>
      <c r="R11" s="10"/>
      <c r="S11" s="10">
        <v>1000</v>
      </c>
      <c r="T11" s="11">
        <v>0</v>
      </c>
      <c r="U11" s="11">
        <v>0</v>
      </c>
      <c r="V11" s="11">
        <v>0</v>
      </c>
      <c r="W11" s="11">
        <v>2881</v>
      </c>
      <c r="X11" s="11">
        <v>2881</v>
      </c>
      <c r="Y11" s="11">
        <v>1930</v>
      </c>
      <c r="Z11" s="11">
        <v>15107</v>
      </c>
      <c r="AA11" s="24">
        <v>15099</v>
      </c>
      <c r="AB11" s="31">
        <v>2493</v>
      </c>
      <c r="AC11" s="31">
        <v>2453</v>
      </c>
      <c r="AD11" s="11">
        <v>2000</v>
      </c>
      <c r="AE11" s="11">
        <v>268</v>
      </c>
      <c r="AF11" s="11">
        <v>3332</v>
      </c>
      <c r="AG11" s="11">
        <v>0</v>
      </c>
      <c r="AH11" s="11">
        <v>11827</v>
      </c>
      <c r="AI11" s="11">
        <v>224</v>
      </c>
      <c r="AJ11" s="39">
        <v>500</v>
      </c>
      <c r="AK11" s="11">
        <v>2500</v>
      </c>
    </row>
    <row r="12" spans="1:37" x14ac:dyDescent="0.25">
      <c r="A12" s="156" t="s">
        <v>410</v>
      </c>
      <c r="B12" s="45" t="s">
        <v>215</v>
      </c>
      <c r="C12" s="45"/>
      <c r="D12" s="45"/>
      <c r="G12" s="13">
        <v>2620</v>
      </c>
      <c r="H12" s="13">
        <v>1380</v>
      </c>
      <c r="I12" s="13">
        <v>2465</v>
      </c>
      <c r="J12" s="11">
        <v>0</v>
      </c>
      <c r="K12" s="11">
        <v>2865</v>
      </c>
      <c r="L12" s="11">
        <v>1950</v>
      </c>
      <c r="M12" s="16">
        <v>4255</v>
      </c>
      <c r="N12" s="11">
        <v>3220</v>
      </c>
      <c r="O12" s="15">
        <f>SUM(N12/M12)</f>
        <v>0.7567567567567568</v>
      </c>
      <c r="P12" s="16">
        <v>5125</v>
      </c>
      <c r="Q12" s="11">
        <v>3900</v>
      </c>
      <c r="R12" s="10">
        <v>3760</v>
      </c>
      <c r="S12" s="10">
        <v>4870</v>
      </c>
      <c r="T12" s="11">
        <v>3795</v>
      </c>
      <c r="U12" s="16">
        <v>6170</v>
      </c>
      <c r="V12" s="11">
        <v>4500</v>
      </c>
      <c r="W12" s="11">
        <v>5495</v>
      </c>
      <c r="X12" s="11">
        <v>4500</v>
      </c>
      <c r="Y12" s="11">
        <v>5115</v>
      </c>
      <c r="Z12" s="11">
        <v>4555</v>
      </c>
      <c r="AA12" s="46">
        <v>3325</v>
      </c>
      <c r="AB12" s="163">
        <v>7065</v>
      </c>
      <c r="AC12" s="31">
        <v>720</v>
      </c>
      <c r="AD12" s="11">
        <v>3000</v>
      </c>
      <c r="AE12" s="16">
        <v>5435</v>
      </c>
      <c r="AF12" s="16">
        <v>4990</v>
      </c>
      <c r="AG12" s="11">
        <v>3800</v>
      </c>
      <c r="AH12" s="11">
        <v>3110</v>
      </c>
      <c r="AI12" s="11">
        <v>2330</v>
      </c>
      <c r="AJ12" s="39">
        <v>2270</v>
      </c>
      <c r="AK12" s="11">
        <v>2780</v>
      </c>
    </row>
    <row r="13" spans="1:37" s="17" customFormat="1" ht="13.8" thickBot="1" x14ac:dyDescent="0.3">
      <c r="A13" s="157"/>
      <c r="B13" s="65" t="s">
        <v>3</v>
      </c>
      <c r="C13" s="12"/>
      <c r="D13" s="12"/>
      <c r="G13" s="18">
        <f t="shared" ref="G13:L13" si="0">SUM(G6:G12)</f>
        <v>1975344</v>
      </c>
      <c r="H13" s="18">
        <f t="shared" si="0"/>
        <v>2071026</v>
      </c>
      <c r="I13" s="54">
        <f t="shared" si="0"/>
        <v>2003894</v>
      </c>
      <c r="J13" s="55">
        <f t="shared" si="0"/>
        <v>0</v>
      </c>
      <c r="K13" s="55">
        <f t="shared" si="0"/>
        <v>2179978</v>
      </c>
      <c r="L13" s="55">
        <f t="shared" si="0"/>
        <v>2202583.2400000002</v>
      </c>
      <c r="M13" s="56">
        <f>SUM(M6:M12)</f>
        <v>2281005</v>
      </c>
      <c r="N13" s="55">
        <f>SUM(N6:N12)</f>
        <v>2210320</v>
      </c>
      <c r="O13" s="57">
        <f>SUM(N13/M13)</f>
        <v>0.96901146643694336</v>
      </c>
      <c r="P13" s="96">
        <f t="shared" ref="P13:U13" si="1">SUM(P6:P12)</f>
        <v>2436960</v>
      </c>
      <c r="Q13" s="95">
        <f t="shared" si="1"/>
        <v>2432400</v>
      </c>
      <c r="R13" s="102">
        <f t="shared" si="1"/>
        <v>2477329</v>
      </c>
      <c r="S13" s="56">
        <f t="shared" si="1"/>
        <v>2435173</v>
      </c>
      <c r="T13" s="55">
        <f t="shared" si="1"/>
        <v>2353580</v>
      </c>
      <c r="U13" s="55">
        <f t="shared" si="1"/>
        <v>2438678</v>
      </c>
      <c r="V13" s="142">
        <f>SUM(V6:V12)</f>
        <v>2436500</v>
      </c>
      <c r="W13" s="148">
        <f>SUM(W6:W12)</f>
        <v>2471843</v>
      </c>
      <c r="X13" s="55">
        <f>SUM(X6:X12)</f>
        <v>2512096</v>
      </c>
      <c r="Y13" s="55">
        <f>SUM(Y6:Y12)</f>
        <v>2523016</v>
      </c>
      <c r="Z13" s="55">
        <f>SUM(Z6:Z12)</f>
        <v>2645702</v>
      </c>
      <c r="AA13" s="55">
        <f t="shared" ref="AA13:AK13" si="2">SUBTOTAL(9,AA6:AA12)</f>
        <v>2604133</v>
      </c>
      <c r="AB13" s="55">
        <f t="shared" si="2"/>
        <v>2632045</v>
      </c>
      <c r="AC13" s="55">
        <f t="shared" si="2"/>
        <v>2586301</v>
      </c>
      <c r="AD13" s="55">
        <f t="shared" si="2"/>
        <v>2620978</v>
      </c>
      <c r="AE13" s="55">
        <f t="shared" si="2"/>
        <v>2594196</v>
      </c>
      <c r="AF13" s="55">
        <f t="shared" si="2"/>
        <v>2548705</v>
      </c>
      <c r="AG13" s="55">
        <f t="shared" si="2"/>
        <v>2511993</v>
      </c>
      <c r="AH13" s="55">
        <f t="shared" si="2"/>
        <v>2651200</v>
      </c>
      <c r="AI13" s="55">
        <f t="shared" si="2"/>
        <v>2577129</v>
      </c>
      <c r="AJ13" s="55">
        <f t="shared" si="2"/>
        <v>2550735</v>
      </c>
      <c r="AK13" s="55">
        <f t="shared" si="2"/>
        <v>2603911</v>
      </c>
    </row>
    <row r="14" spans="1:37" x14ac:dyDescent="0.25">
      <c r="A14" s="156"/>
      <c r="B14" s="45"/>
      <c r="C14" s="45"/>
      <c r="D14" s="45"/>
      <c r="G14" s="13"/>
      <c r="H14" s="13"/>
      <c r="I14" s="13"/>
      <c r="J14" s="11"/>
      <c r="K14" s="11"/>
      <c r="L14" s="11"/>
      <c r="Q14" s="10"/>
      <c r="R14" s="10"/>
      <c r="S14" s="10"/>
      <c r="V14" s="36"/>
      <c r="AH14" s="11"/>
    </row>
    <row r="15" spans="1:37" x14ac:dyDescent="0.25">
      <c r="A15" s="158">
        <v>310.10000000000002</v>
      </c>
      <c r="B15" s="45" t="s">
        <v>196</v>
      </c>
      <c r="C15" s="45"/>
      <c r="D15" s="45"/>
      <c r="G15" s="13">
        <v>81713</v>
      </c>
      <c r="H15" s="13">
        <v>0</v>
      </c>
      <c r="I15" s="13">
        <v>117031</v>
      </c>
      <c r="J15" s="11">
        <v>0</v>
      </c>
      <c r="K15" s="11">
        <v>50272</v>
      </c>
      <c r="L15" s="11">
        <v>61342</v>
      </c>
      <c r="M15" s="11">
        <v>59114</v>
      </c>
      <c r="N15" s="11">
        <v>43862</v>
      </c>
      <c r="O15" s="15">
        <f>SUM(N15/M15)</f>
        <v>0.74199005311770483</v>
      </c>
      <c r="P15" s="11">
        <v>99188</v>
      </c>
      <c r="Q15" s="11">
        <v>80000</v>
      </c>
      <c r="R15" s="10">
        <v>86652</v>
      </c>
      <c r="S15" s="10">
        <v>89711</v>
      </c>
      <c r="T15" s="11">
        <v>60400</v>
      </c>
      <c r="U15" s="11">
        <v>108411</v>
      </c>
      <c r="V15" s="11">
        <v>100000</v>
      </c>
      <c r="W15" s="11">
        <v>120912</v>
      </c>
      <c r="X15" s="11">
        <v>110000</v>
      </c>
      <c r="Y15" s="11">
        <v>143323</v>
      </c>
      <c r="Z15" s="16">
        <v>118620</v>
      </c>
      <c r="AA15" s="11">
        <v>100827</v>
      </c>
      <c r="AB15" s="16">
        <v>137916</v>
      </c>
      <c r="AC15" s="16">
        <v>106811</v>
      </c>
      <c r="AD15" s="11">
        <v>117000</v>
      </c>
      <c r="AE15" s="11">
        <v>183843</v>
      </c>
      <c r="AF15" s="11">
        <v>188934</v>
      </c>
      <c r="AG15" s="11">
        <v>155652</v>
      </c>
      <c r="AH15" s="11">
        <v>121298</v>
      </c>
      <c r="AI15" s="11">
        <v>97374</v>
      </c>
      <c r="AJ15" s="39">
        <v>100000</v>
      </c>
      <c r="AK15" s="11">
        <v>125000</v>
      </c>
    </row>
    <row r="16" spans="1:37" x14ac:dyDescent="0.25">
      <c r="A16" s="156">
        <v>310.2</v>
      </c>
      <c r="B16" s="45" t="s">
        <v>197</v>
      </c>
      <c r="C16" s="45"/>
      <c r="D16" s="45"/>
      <c r="G16" s="13">
        <v>490394</v>
      </c>
      <c r="H16" s="13">
        <v>0</v>
      </c>
      <c r="I16" s="13">
        <v>445580</v>
      </c>
      <c r="J16" s="11">
        <v>0</v>
      </c>
      <c r="K16" s="11">
        <v>571901</v>
      </c>
      <c r="L16" s="11">
        <v>524406.28</v>
      </c>
      <c r="M16" s="11">
        <v>564921</v>
      </c>
      <c r="N16" s="11">
        <v>431204</v>
      </c>
      <c r="O16" s="15">
        <f>SUM(N16/M16)</f>
        <v>0.76329964720730858</v>
      </c>
      <c r="P16" s="11">
        <v>646917</v>
      </c>
      <c r="Q16" s="11">
        <v>600000</v>
      </c>
      <c r="R16" s="10">
        <v>637163</v>
      </c>
      <c r="S16" s="10">
        <v>631737</v>
      </c>
      <c r="T16" s="11">
        <v>485605</v>
      </c>
      <c r="U16" s="11">
        <v>672052</v>
      </c>
      <c r="V16" s="11">
        <v>650000</v>
      </c>
      <c r="W16" s="11">
        <v>677680</v>
      </c>
      <c r="X16" s="11">
        <v>660000</v>
      </c>
      <c r="Y16" s="11">
        <v>710515</v>
      </c>
      <c r="Z16" s="16">
        <v>743827</v>
      </c>
      <c r="AA16" s="24">
        <v>565155</v>
      </c>
      <c r="AB16" s="31">
        <v>757379</v>
      </c>
      <c r="AC16" s="31">
        <v>603972</v>
      </c>
      <c r="AD16" s="11">
        <v>700000</v>
      </c>
      <c r="AE16" s="11">
        <v>591429</v>
      </c>
      <c r="AF16" s="11">
        <v>882946</v>
      </c>
      <c r="AG16" s="11">
        <v>681571</v>
      </c>
      <c r="AH16" s="11">
        <v>980196</v>
      </c>
      <c r="AI16" s="11">
        <v>672745</v>
      </c>
      <c r="AJ16" s="37">
        <v>903096</v>
      </c>
      <c r="AK16" s="11">
        <v>1009000</v>
      </c>
    </row>
    <row r="17" spans="1:37" x14ac:dyDescent="0.25">
      <c r="A17" s="156">
        <v>310.51</v>
      </c>
      <c r="B17" s="45" t="s">
        <v>198</v>
      </c>
      <c r="C17" s="45"/>
      <c r="D17" s="45"/>
      <c r="G17" s="13">
        <v>40611</v>
      </c>
      <c r="H17" s="13">
        <v>0</v>
      </c>
      <c r="I17" s="13">
        <v>38994</v>
      </c>
      <c r="J17" s="11">
        <v>0</v>
      </c>
      <c r="K17" s="11">
        <v>50939</v>
      </c>
      <c r="L17" s="11">
        <v>48787.22</v>
      </c>
      <c r="M17" s="11">
        <v>50719</v>
      </c>
      <c r="N17" s="11">
        <v>37141</v>
      </c>
      <c r="O17" s="15">
        <f>SUM(N17/M17)</f>
        <v>0.73228967448096371</v>
      </c>
      <c r="P17" s="11">
        <v>55486</v>
      </c>
      <c r="Q17" s="11">
        <v>50000</v>
      </c>
      <c r="R17" s="10">
        <v>55671</v>
      </c>
      <c r="S17" s="10">
        <v>55755</v>
      </c>
      <c r="T17" s="11">
        <v>42050</v>
      </c>
      <c r="U17" s="11">
        <v>56707</v>
      </c>
      <c r="V17" s="11">
        <v>55000</v>
      </c>
      <c r="W17" s="11">
        <v>58035</v>
      </c>
      <c r="X17" s="11">
        <v>55000</v>
      </c>
      <c r="Y17" s="11">
        <v>56999</v>
      </c>
      <c r="Z17" s="16">
        <v>62191</v>
      </c>
      <c r="AA17" s="46">
        <v>47575</v>
      </c>
      <c r="AB17" s="31">
        <v>54868</v>
      </c>
      <c r="AC17" s="31">
        <v>42541</v>
      </c>
      <c r="AD17" s="11">
        <v>55000</v>
      </c>
      <c r="AE17" s="46">
        <v>40118</v>
      </c>
      <c r="AF17" s="11">
        <v>63934</v>
      </c>
      <c r="AG17" s="11">
        <v>46923</v>
      </c>
      <c r="AH17" s="11">
        <v>67639</v>
      </c>
      <c r="AI17" s="11">
        <v>49620</v>
      </c>
      <c r="AJ17" s="39">
        <v>65000</v>
      </c>
      <c r="AK17" s="11">
        <v>65000</v>
      </c>
    </row>
    <row r="18" spans="1:37" s="17" customFormat="1" ht="13.8" thickBot="1" x14ac:dyDescent="0.3">
      <c r="A18" s="157"/>
      <c r="B18" s="65" t="s">
        <v>4</v>
      </c>
      <c r="C18" s="12"/>
      <c r="D18" s="12"/>
      <c r="G18" s="18">
        <f>SUM(G15:G17)</f>
        <v>612718</v>
      </c>
      <c r="H18" s="18"/>
      <c r="I18" s="54">
        <f>SUM(I15:I17)</f>
        <v>601605</v>
      </c>
      <c r="J18" s="55"/>
      <c r="K18" s="55">
        <f>SUM(K15:K17)</f>
        <v>673112</v>
      </c>
      <c r="L18" s="55">
        <f>SUM(L15:L17)</f>
        <v>634535.5</v>
      </c>
      <c r="M18" s="56">
        <f>SUM(M15:M17)</f>
        <v>674754</v>
      </c>
      <c r="N18" s="55">
        <f>SUM(N15:N17)</f>
        <v>512207</v>
      </c>
      <c r="O18" s="57">
        <f>SUM(N18/M18)</f>
        <v>0.75910183563194877</v>
      </c>
      <c r="P18" s="56">
        <f t="shared" ref="P18:U18" si="3">SUM(P15:P17)</f>
        <v>801591</v>
      </c>
      <c r="Q18" s="56">
        <f t="shared" si="3"/>
        <v>730000</v>
      </c>
      <c r="R18" s="56">
        <f t="shared" si="3"/>
        <v>779486</v>
      </c>
      <c r="S18" s="56">
        <f t="shared" si="3"/>
        <v>777203</v>
      </c>
      <c r="T18" s="55">
        <f t="shared" si="3"/>
        <v>588055</v>
      </c>
      <c r="U18" s="55">
        <f t="shared" si="3"/>
        <v>837170</v>
      </c>
      <c r="V18" s="55">
        <f>SUM(V15:V17)</f>
        <v>805000</v>
      </c>
      <c r="W18" s="56">
        <f>SUM(W15:W17)</f>
        <v>856627</v>
      </c>
      <c r="X18" s="55">
        <f>SUM(X15:X17)</f>
        <v>825000</v>
      </c>
      <c r="Y18" s="55">
        <f>SUM(Y15:Y17)</f>
        <v>910837</v>
      </c>
      <c r="Z18" s="61">
        <f t="shared" ref="Z18:AK18" si="4">SUBTOTAL(9,Z15:Z17)</f>
        <v>924638</v>
      </c>
      <c r="AA18" s="55">
        <f t="shared" si="4"/>
        <v>713557</v>
      </c>
      <c r="AB18" s="55">
        <f t="shared" si="4"/>
        <v>950163</v>
      </c>
      <c r="AC18" s="55">
        <f t="shared" si="4"/>
        <v>753324</v>
      </c>
      <c r="AD18" s="55">
        <f t="shared" si="4"/>
        <v>872000</v>
      </c>
      <c r="AE18" s="55">
        <f t="shared" si="4"/>
        <v>815390</v>
      </c>
      <c r="AF18" s="55">
        <f t="shared" si="4"/>
        <v>1135814</v>
      </c>
      <c r="AG18" s="55">
        <f t="shared" si="4"/>
        <v>884146</v>
      </c>
      <c r="AH18" s="55">
        <f t="shared" si="4"/>
        <v>1169133</v>
      </c>
      <c r="AI18" s="55">
        <f t="shared" si="4"/>
        <v>819739</v>
      </c>
      <c r="AJ18" s="55">
        <f t="shared" si="4"/>
        <v>1068096</v>
      </c>
      <c r="AK18" s="55">
        <f t="shared" si="4"/>
        <v>1199000</v>
      </c>
    </row>
    <row r="19" spans="1:37" x14ac:dyDescent="0.25">
      <c r="A19" s="156"/>
      <c r="B19" s="45"/>
      <c r="C19" s="45"/>
      <c r="D19" s="45"/>
      <c r="G19" s="13"/>
      <c r="H19" s="13"/>
      <c r="I19" s="13"/>
      <c r="J19" s="11"/>
      <c r="K19" s="11"/>
      <c r="L19" s="11"/>
      <c r="Q19" s="10"/>
      <c r="R19" s="10"/>
      <c r="S19" s="10"/>
      <c r="V19" s="36"/>
    </row>
    <row r="20" spans="1:37" x14ac:dyDescent="0.25">
      <c r="A20" s="156">
        <v>321</v>
      </c>
      <c r="B20" s="45" t="s">
        <v>221</v>
      </c>
      <c r="C20" s="45"/>
      <c r="D20" s="45"/>
      <c r="G20" s="13">
        <v>10720</v>
      </c>
      <c r="H20" s="13">
        <v>0</v>
      </c>
      <c r="I20" s="13">
        <v>12590</v>
      </c>
      <c r="J20" s="11">
        <v>0</v>
      </c>
      <c r="K20" s="11">
        <v>10940</v>
      </c>
      <c r="L20" s="11">
        <v>10000</v>
      </c>
      <c r="M20" s="10">
        <v>12865</v>
      </c>
      <c r="N20" s="11">
        <v>11000</v>
      </c>
      <c r="O20" s="15">
        <f t="shared" ref="O20:O59" si="5">SUM(N20/M20)</f>
        <v>0.8550330353672756</v>
      </c>
      <c r="P20" s="10">
        <v>13650</v>
      </c>
      <c r="Q20" s="10">
        <v>13500</v>
      </c>
      <c r="R20" s="10">
        <v>12762</v>
      </c>
      <c r="S20" s="10">
        <v>13029</v>
      </c>
      <c r="T20" s="11">
        <v>12150</v>
      </c>
      <c r="U20" s="16">
        <v>12993</v>
      </c>
      <c r="V20" s="11">
        <v>13000</v>
      </c>
      <c r="W20" s="11">
        <v>13633</v>
      </c>
      <c r="X20" s="16">
        <v>13250</v>
      </c>
      <c r="Y20" s="11">
        <v>12678</v>
      </c>
      <c r="Z20" s="11">
        <v>15375</v>
      </c>
      <c r="AA20" s="11">
        <v>14550</v>
      </c>
      <c r="AB20" s="11">
        <v>14920</v>
      </c>
      <c r="AC20" s="11">
        <v>14285</v>
      </c>
      <c r="AD20" s="11">
        <v>13200</v>
      </c>
      <c r="AE20" s="11">
        <v>13535</v>
      </c>
      <c r="AF20" s="11">
        <v>13890</v>
      </c>
      <c r="AG20" s="11">
        <v>13550</v>
      </c>
      <c r="AH20" s="11">
        <v>14835</v>
      </c>
      <c r="AI20" s="11">
        <v>12745</v>
      </c>
      <c r="AJ20" s="39">
        <v>12600</v>
      </c>
      <c r="AK20" s="16">
        <v>13100</v>
      </c>
    </row>
    <row r="21" spans="1:37" x14ac:dyDescent="0.25">
      <c r="A21" s="156">
        <v>322</v>
      </c>
      <c r="B21" s="45" t="s">
        <v>5</v>
      </c>
      <c r="C21" s="45"/>
      <c r="D21" s="45"/>
      <c r="G21" s="13">
        <v>24225</v>
      </c>
      <c r="H21" s="13"/>
      <c r="I21" s="13">
        <v>42525</v>
      </c>
      <c r="J21" s="11"/>
      <c r="K21" s="11">
        <v>44825</v>
      </c>
      <c r="L21" s="16">
        <v>43875</v>
      </c>
      <c r="M21" s="16">
        <v>47650</v>
      </c>
      <c r="N21" s="11">
        <v>44745</v>
      </c>
      <c r="O21" s="15">
        <f t="shared" si="5"/>
        <v>0.93903462749213007</v>
      </c>
      <c r="P21" s="10">
        <v>53669</v>
      </c>
      <c r="Q21" s="10">
        <v>52500</v>
      </c>
      <c r="R21" s="10">
        <v>54301</v>
      </c>
      <c r="S21" s="10">
        <v>52790</v>
      </c>
      <c r="T21" s="11">
        <v>51519</v>
      </c>
      <c r="U21" s="16">
        <v>54275</v>
      </c>
      <c r="V21" s="11">
        <v>52000</v>
      </c>
      <c r="W21" s="11">
        <v>51644</v>
      </c>
      <c r="X21" s="16">
        <v>50500</v>
      </c>
      <c r="Y21" s="11">
        <v>53857</v>
      </c>
      <c r="Z21" s="11">
        <v>54840</v>
      </c>
      <c r="AA21" s="11">
        <v>54310</v>
      </c>
      <c r="AB21" s="11">
        <v>52181</v>
      </c>
      <c r="AC21" s="11">
        <v>51675</v>
      </c>
      <c r="AD21" s="11">
        <v>49500</v>
      </c>
      <c r="AE21" s="11">
        <v>49923</v>
      </c>
      <c r="AF21" s="11">
        <v>51075</v>
      </c>
      <c r="AG21" s="11">
        <v>49543</v>
      </c>
      <c r="AH21" s="11">
        <v>54906</v>
      </c>
      <c r="AI21" s="11">
        <v>52293</v>
      </c>
      <c r="AJ21" s="39">
        <v>52000</v>
      </c>
      <c r="AK21" s="11">
        <v>57000</v>
      </c>
    </row>
    <row r="22" spans="1:37" x14ac:dyDescent="0.25">
      <c r="A22" s="156">
        <v>370.37099999999998</v>
      </c>
      <c r="B22" s="45" t="s">
        <v>6</v>
      </c>
      <c r="C22" s="45"/>
      <c r="D22" s="45"/>
      <c r="G22" s="13">
        <v>532</v>
      </c>
      <c r="H22" s="13"/>
      <c r="I22" s="13">
        <v>530</v>
      </c>
      <c r="J22" s="11"/>
      <c r="K22" s="11">
        <v>570</v>
      </c>
      <c r="L22" s="11">
        <v>400</v>
      </c>
      <c r="M22" s="11">
        <v>370</v>
      </c>
      <c r="N22" s="11">
        <v>350</v>
      </c>
      <c r="O22" s="15">
        <f t="shared" si="5"/>
        <v>0.94594594594594594</v>
      </c>
      <c r="P22" s="11">
        <v>275</v>
      </c>
      <c r="Q22" s="10">
        <v>200</v>
      </c>
      <c r="R22" s="10">
        <v>170</v>
      </c>
      <c r="S22" s="10">
        <v>185</v>
      </c>
      <c r="T22" s="11">
        <v>180</v>
      </c>
      <c r="U22" s="11">
        <v>160</v>
      </c>
      <c r="V22" s="11">
        <v>150</v>
      </c>
      <c r="W22" s="11">
        <v>120</v>
      </c>
      <c r="X22" s="11">
        <v>150</v>
      </c>
      <c r="Y22" s="11">
        <v>140</v>
      </c>
      <c r="Z22" s="11">
        <v>150</v>
      </c>
      <c r="AA22" s="11">
        <v>130</v>
      </c>
      <c r="AB22" s="11">
        <v>0</v>
      </c>
      <c r="AC22" s="11">
        <v>0</v>
      </c>
      <c r="AD22" s="11">
        <v>100</v>
      </c>
      <c r="AE22" s="11">
        <v>0</v>
      </c>
      <c r="AF22" s="11">
        <v>115</v>
      </c>
      <c r="AG22" s="11">
        <v>90</v>
      </c>
      <c r="AH22" s="11">
        <v>75</v>
      </c>
      <c r="AI22" s="11">
        <v>70</v>
      </c>
      <c r="AJ22" s="39">
        <v>50</v>
      </c>
      <c r="AK22" s="11">
        <v>50</v>
      </c>
    </row>
    <row r="23" spans="1:37" x14ac:dyDescent="0.25">
      <c r="A23" s="156">
        <v>320.08999999999997</v>
      </c>
      <c r="B23" s="45" t="s">
        <v>7</v>
      </c>
      <c r="C23" s="45"/>
      <c r="D23" s="45"/>
      <c r="G23" s="13">
        <v>545</v>
      </c>
      <c r="H23" s="13">
        <v>0</v>
      </c>
      <c r="I23" s="13">
        <v>600</v>
      </c>
      <c r="J23" s="11">
        <v>0</v>
      </c>
      <c r="K23" s="11">
        <v>740</v>
      </c>
      <c r="L23" s="11">
        <v>470</v>
      </c>
      <c r="M23" s="11">
        <v>730</v>
      </c>
      <c r="N23" s="11">
        <v>600</v>
      </c>
      <c r="O23" s="15">
        <f t="shared" si="5"/>
        <v>0.82191780821917804</v>
      </c>
      <c r="P23" s="11">
        <v>900</v>
      </c>
      <c r="Q23" s="10">
        <v>500</v>
      </c>
      <c r="R23" s="10">
        <v>680</v>
      </c>
      <c r="S23" s="10">
        <v>717</v>
      </c>
      <c r="T23" s="11">
        <v>530</v>
      </c>
      <c r="U23" s="11">
        <v>630</v>
      </c>
      <c r="V23" s="11">
        <v>550</v>
      </c>
      <c r="W23" s="11">
        <v>615</v>
      </c>
      <c r="X23" s="11">
        <v>500</v>
      </c>
      <c r="Y23" s="11">
        <v>530</v>
      </c>
      <c r="Z23" s="11">
        <v>575</v>
      </c>
      <c r="AA23" s="11">
        <v>465</v>
      </c>
      <c r="AB23" s="11">
        <v>385</v>
      </c>
      <c r="AC23" s="11">
        <v>300</v>
      </c>
      <c r="AD23" s="11">
        <v>400</v>
      </c>
      <c r="AE23" s="11">
        <v>275</v>
      </c>
      <c r="AF23" s="11">
        <v>340</v>
      </c>
      <c r="AG23" s="11">
        <v>250</v>
      </c>
      <c r="AH23" s="11">
        <v>240</v>
      </c>
      <c r="AI23" s="11">
        <v>205</v>
      </c>
      <c r="AJ23" s="39">
        <v>200</v>
      </c>
      <c r="AK23" s="11">
        <v>250</v>
      </c>
    </row>
    <row r="24" spans="1:37" x14ac:dyDescent="0.25">
      <c r="A24" s="156">
        <v>340.02</v>
      </c>
      <c r="B24" s="45" t="s">
        <v>8</v>
      </c>
      <c r="C24" s="45"/>
      <c r="D24" s="45"/>
      <c r="G24" s="13">
        <v>1900</v>
      </c>
      <c r="H24" s="13">
        <v>0</v>
      </c>
      <c r="I24" s="13">
        <v>1900</v>
      </c>
      <c r="J24" s="11">
        <v>0</v>
      </c>
      <c r="K24" s="11">
        <v>1800</v>
      </c>
      <c r="L24" s="11">
        <v>1700</v>
      </c>
      <c r="M24" s="11">
        <v>2300</v>
      </c>
      <c r="N24" s="11">
        <v>1700</v>
      </c>
      <c r="O24" s="15">
        <f t="shared" si="5"/>
        <v>0.73913043478260865</v>
      </c>
      <c r="P24" s="11">
        <v>2000</v>
      </c>
      <c r="Q24" s="10">
        <v>2000</v>
      </c>
      <c r="R24" s="10">
        <v>1800</v>
      </c>
      <c r="S24" s="10">
        <v>1300</v>
      </c>
      <c r="T24" s="11">
        <v>1300</v>
      </c>
      <c r="U24" s="16">
        <v>1100</v>
      </c>
      <c r="V24" s="11">
        <v>1100</v>
      </c>
      <c r="W24" s="11">
        <v>600</v>
      </c>
      <c r="X24" s="11">
        <v>1100</v>
      </c>
      <c r="Y24" s="11">
        <v>600</v>
      </c>
      <c r="Z24" s="11">
        <v>400</v>
      </c>
      <c r="AA24" s="11">
        <v>400</v>
      </c>
      <c r="AB24" s="11">
        <v>500</v>
      </c>
      <c r="AC24" s="11">
        <v>500</v>
      </c>
      <c r="AD24" s="11">
        <v>500</v>
      </c>
      <c r="AE24" s="11">
        <v>100</v>
      </c>
      <c r="AF24" s="16">
        <v>0</v>
      </c>
      <c r="AG24" s="11">
        <v>0</v>
      </c>
      <c r="AH24" s="11">
        <v>1000</v>
      </c>
      <c r="AI24" s="11">
        <v>1000</v>
      </c>
      <c r="AJ24" s="39">
        <v>1000</v>
      </c>
      <c r="AK24" s="11">
        <v>1600</v>
      </c>
    </row>
    <row r="25" spans="1:37" x14ac:dyDescent="0.25">
      <c r="A25" s="156" t="s">
        <v>275</v>
      </c>
      <c r="B25" s="45" t="s">
        <v>421</v>
      </c>
      <c r="C25" s="45"/>
      <c r="D25" s="45"/>
      <c r="G25" s="13">
        <v>0</v>
      </c>
      <c r="H25" s="13">
        <v>0</v>
      </c>
      <c r="I25" s="13">
        <v>0</v>
      </c>
      <c r="J25" s="11">
        <v>0</v>
      </c>
      <c r="K25" s="11">
        <v>0</v>
      </c>
      <c r="L25" s="11">
        <v>0</v>
      </c>
      <c r="M25" s="11">
        <v>0</v>
      </c>
      <c r="N25" s="36">
        <v>0</v>
      </c>
      <c r="O25" s="15">
        <v>0</v>
      </c>
      <c r="P25" s="11">
        <v>0</v>
      </c>
      <c r="Q25" s="10">
        <v>500</v>
      </c>
      <c r="R25" s="10">
        <v>400</v>
      </c>
      <c r="S25" s="10">
        <v>0</v>
      </c>
      <c r="T25" s="11">
        <v>0</v>
      </c>
      <c r="U25" s="16">
        <v>1050</v>
      </c>
      <c r="V25" s="11">
        <v>1000</v>
      </c>
      <c r="W25" s="11">
        <v>2125</v>
      </c>
      <c r="X25" s="11">
        <v>1500</v>
      </c>
      <c r="Y25" s="11">
        <v>1250</v>
      </c>
      <c r="Z25" s="11">
        <v>1275</v>
      </c>
      <c r="AA25" s="11">
        <v>300</v>
      </c>
      <c r="AB25" s="11">
        <v>1750</v>
      </c>
      <c r="AC25" s="11">
        <v>1250</v>
      </c>
      <c r="AD25" s="11">
        <v>1250</v>
      </c>
      <c r="AE25" s="11">
        <v>1075</v>
      </c>
      <c r="AF25" s="11">
        <v>1975</v>
      </c>
      <c r="AG25" s="11">
        <v>1675</v>
      </c>
      <c r="AH25" s="11">
        <v>2560</v>
      </c>
      <c r="AI25" s="11">
        <v>1885</v>
      </c>
      <c r="AJ25" s="39">
        <v>1850</v>
      </c>
      <c r="AK25" s="16">
        <v>1850</v>
      </c>
    </row>
    <row r="26" spans="1:37" x14ac:dyDescent="0.25">
      <c r="A26" s="156">
        <v>320.16000000000003</v>
      </c>
      <c r="B26" s="45" t="s">
        <v>9</v>
      </c>
      <c r="C26" s="45"/>
      <c r="D26" s="45"/>
      <c r="G26" s="22">
        <v>20</v>
      </c>
      <c r="H26" s="23">
        <v>0</v>
      </c>
      <c r="I26" s="23">
        <v>65</v>
      </c>
      <c r="J26" s="22">
        <v>0</v>
      </c>
      <c r="K26" s="11">
        <v>90</v>
      </c>
      <c r="L26" s="11">
        <v>55</v>
      </c>
      <c r="M26" s="11">
        <v>265</v>
      </c>
      <c r="N26" s="11">
        <v>225</v>
      </c>
      <c r="O26" s="15">
        <f t="shared" si="5"/>
        <v>0.84905660377358494</v>
      </c>
      <c r="P26" s="11">
        <v>430</v>
      </c>
      <c r="Q26" s="10">
        <v>300</v>
      </c>
      <c r="R26" s="10">
        <v>660</v>
      </c>
      <c r="S26" s="10">
        <v>450</v>
      </c>
      <c r="T26" s="11">
        <v>315</v>
      </c>
      <c r="U26" s="11">
        <v>395</v>
      </c>
      <c r="V26" s="11">
        <v>300</v>
      </c>
      <c r="W26" s="11">
        <v>510</v>
      </c>
      <c r="X26" s="11">
        <v>400</v>
      </c>
      <c r="Y26" s="11">
        <v>290</v>
      </c>
      <c r="Z26" s="11">
        <v>345</v>
      </c>
      <c r="AA26" s="11">
        <v>295</v>
      </c>
      <c r="AB26" s="11">
        <v>395</v>
      </c>
      <c r="AC26" s="11">
        <v>270</v>
      </c>
      <c r="AD26" s="11">
        <v>250</v>
      </c>
      <c r="AE26" s="11">
        <v>235</v>
      </c>
      <c r="AF26" s="11">
        <v>430</v>
      </c>
      <c r="AG26" s="11">
        <v>345</v>
      </c>
      <c r="AH26" s="11">
        <v>300</v>
      </c>
      <c r="AI26" s="11">
        <v>275</v>
      </c>
      <c r="AJ26" s="39">
        <v>250</v>
      </c>
      <c r="AK26" s="11">
        <v>250</v>
      </c>
    </row>
    <row r="27" spans="1:37" x14ac:dyDescent="0.25">
      <c r="A27" s="156">
        <v>340.03</v>
      </c>
      <c r="B27" s="45" t="s">
        <v>10</v>
      </c>
      <c r="C27" s="45"/>
      <c r="D27" s="45"/>
      <c r="G27" s="22">
        <v>1500</v>
      </c>
      <c r="H27" s="22">
        <v>0</v>
      </c>
      <c r="I27" s="22">
        <v>904</v>
      </c>
      <c r="J27" s="22">
        <v>0</v>
      </c>
      <c r="K27" s="24">
        <v>2553</v>
      </c>
      <c r="L27" s="24">
        <v>1500</v>
      </c>
      <c r="M27" s="11">
        <v>2853</v>
      </c>
      <c r="N27" s="11">
        <v>1053</v>
      </c>
      <c r="O27" s="15">
        <f t="shared" si="5"/>
        <v>0.36908517350157727</v>
      </c>
      <c r="P27" s="11">
        <v>929</v>
      </c>
      <c r="Q27" s="10">
        <v>900</v>
      </c>
      <c r="R27" s="10">
        <v>903</v>
      </c>
      <c r="S27" s="10">
        <v>903</v>
      </c>
      <c r="T27" s="11">
        <v>903</v>
      </c>
      <c r="U27" s="11">
        <v>902</v>
      </c>
      <c r="V27" s="11">
        <v>900</v>
      </c>
      <c r="W27" s="11">
        <v>3402</v>
      </c>
      <c r="X27" s="11">
        <v>3400</v>
      </c>
      <c r="Y27" s="11">
        <v>3402</v>
      </c>
      <c r="Z27" s="11">
        <v>902</v>
      </c>
      <c r="AA27" s="11">
        <v>902</v>
      </c>
      <c r="AB27" s="11">
        <v>902</v>
      </c>
      <c r="AC27" s="11">
        <v>902</v>
      </c>
      <c r="AD27" s="11">
        <v>902</v>
      </c>
      <c r="AE27" s="11">
        <v>902</v>
      </c>
      <c r="AF27" s="11">
        <v>902</v>
      </c>
      <c r="AG27" s="11">
        <v>902</v>
      </c>
      <c r="AH27" s="11">
        <v>902</v>
      </c>
      <c r="AI27" s="11">
        <v>902</v>
      </c>
      <c r="AJ27" s="39">
        <v>902</v>
      </c>
      <c r="AK27" s="11">
        <v>302</v>
      </c>
    </row>
    <row r="28" spans="1:37" x14ac:dyDescent="0.25">
      <c r="A28" s="156">
        <v>340.2</v>
      </c>
      <c r="B28" s="45" t="s">
        <v>11</v>
      </c>
      <c r="C28" s="45"/>
      <c r="D28" s="45"/>
      <c r="G28" s="13">
        <v>1050</v>
      </c>
      <c r="H28" s="13">
        <f>ROUND(SUM(H22:H27),5)</f>
        <v>0</v>
      </c>
      <c r="I28" s="13">
        <v>1050</v>
      </c>
      <c r="J28" s="13">
        <v>0</v>
      </c>
      <c r="K28" s="13">
        <v>150</v>
      </c>
      <c r="L28" s="13">
        <v>1050</v>
      </c>
      <c r="M28" s="11">
        <v>450</v>
      </c>
      <c r="N28" s="11">
        <v>450</v>
      </c>
      <c r="O28" s="15">
        <f t="shared" si="5"/>
        <v>1</v>
      </c>
      <c r="P28" s="11" t="s">
        <v>363</v>
      </c>
      <c r="Q28" s="10">
        <v>1800</v>
      </c>
      <c r="R28" s="10">
        <v>3600</v>
      </c>
      <c r="S28" s="10">
        <v>7500</v>
      </c>
      <c r="T28" s="11">
        <v>7200</v>
      </c>
      <c r="U28" s="11">
        <v>4800</v>
      </c>
      <c r="V28" s="11">
        <v>4500</v>
      </c>
      <c r="W28" s="11">
        <v>6600</v>
      </c>
      <c r="X28" s="11">
        <v>6600</v>
      </c>
      <c r="Y28" s="11">
        <v>7200</v>
      </c>
      <c r="Z28" s="11">
        <v>6000</v>
      </c>
      <c r="AA28" s="11">
        <v>6000</v>
      </c>
      <c r="AB28" s="11">
        <v>1200</v>
      </c>
      <c r="AC28" s="11">
        <v>1200</v>
      </c>
      <c r="AD28" s="16">
        <v>1500</v>
      </c>
      <c r="AE28" s="11">
        <v>1200</v>
      </c>
      <c r="AF28" s="11">
        <v>1200</v>
      </c>
      <c r="AG28" s="11">
        <v>900</v>
      </c>
      <c r="AH28" s="11">
        <v>600</v>
      </c>
      <c r="AI28" s="11">
        <v>600</v>
      </c>
      <c r="AJ28" s="39">
        <v>600</v>
      </c>
      <c r="AK28" s="11">
        <v>600</v>
      </c>
    </row>
    <row r="29" spans="1:37" x14ac:dyDescent="0.25">
      <c r="A29" s="156">
        <v>370.04</v>
      </c>
      <c r="B29" s="45" t="s">
        <v>12</v>
      </c>
      <c r="C29" s="45"/>
      <c r="D29" s="45"/>
      <c r="G29" s="13">
        <v>80000</v>
      </c>
      <c r="H29" s="13">
        <v>0</v>
      </c>
      <c r="I29" s="13">
        <v>77386</v>
      </c>
      <c r="J29" s="11">
        <v>0</v>
      </c>
      <c r="K29" s="11">
        <v>84163</v>
      </c>
      <c r="L29" s="11">
        <v>83419.78</v>
      </c>
      <c r="M29" s="11">
        <v>86994</v>
      </c>
      <c r="N29" s="11">
        <v>76277</v>
      </c>
      <c r="O29" s="15">
        <f t="shared" si="5"/>
        <v>0.87680759592615587</v>
      </c>
      <c r="P29" s="11">
        <v>87149</v>
      </c>
      <c r="Q29" s="11">
        <v>87000</v>
      </c>
      <c r="R29" s="10">
        <v>94228</v>
      </c>
      <c r="S29" s="10">
        <v>98029</v>
      </c>
      <c r="T29" s="11">
        <v>86960</v>
      </c>
      <c r="U29" s="11">
        <v>101156</v>
      </c>
      <c r="V29" s="11">
        <v>100000</v>
      </c>
      <c r="W29" s="11">
        <v>102640</v>
      </c>
      <c r="X29" s="11">
        <v>110000</v>
      </c>
      <c r="Y29" s="11">
        <v>100077</v>
      </c>
      <c r="Z29" s="11">
        <v>98700</v>
      </c>
      <c r="AA29" s="46">
        <v>88910</v>
      </c>
      <c r="AB29" s="163">
        <v>96843</v>
      </c>
      <c r="AC29" s="31">
        <v>96843</v>
      </c>
      <c r="AD29" s="16">
        <v>96500</v>
      </c>
      <c r="AE29" s="11">
        <v>82067</v>
      </c>
      <c r="AF29" s="11">
        <v>78182</v>
      </c>
      <c r="AG29" s="11">
        <v>68116</v>
      </c>
      <c r="AH29" s="11">
        <v>77062</v>
      </c>
      <c r="AI29" s="11">
        <v>66951</v>
      </c>
      <c r="AJ29" s="39">
        <v>83000</v>
      </c>
      <c r="AK29" s="11">
        <v>85000</v>
      </c>
    </row>
    <row r="30" spans="1:37" s="17" customFormat="1" ht="13.8" thickBot="1" x14ac:dyDescent="0.3">
      <c r="A30" s="157"/>
      <c r="B30" s="65" t="s">
        <v>13</v>
      </c>
      <c r="C30" s="12"/>
      <c r="D30" s="12"/>
      <c r="G30" s="18">
        <f>SUM(G20:G29)</f>
        <v>120492</v>
      </c>
      <c r="H30" s="18"/>
      <c r="I30" s="54">
        <f>SUM(I20:I29)</f>
        <v>137550</v>
      </c>
      <c r="J30" s="55"/>
      <c r="K30" s="55">
        <f>SUM(K20:K29)</f>
        <v>145831</v>
      </c>
      <c r="L30" s="55">
        <f>SUM(L20:L29)</f>
        <v>142469.78</v>
      </c>
      <c r="M30" s="56">
        <f>SUM(M20:M29)</f>
        <v>154477</v>
      </c>
      <c r="N30" s="55">
        <f>SUM(N20:N29)</f>
        <v>136400</v>
      </c>
      <c r="O30" s="57">
        <f t="shared" si="5"/>
        <v>0.88297934320319527</v>
      </c>
      <c r="P30" s="56">
        <f t="shared" ref="P30:U30" si="6">SUM(P20:P29)</f>
        <v>159002</v>
      </c>
      <c r="Q30" s="56">
        <f t="shared" si="6"/>
        <v>159200</v>
      </c>
      <c r="R30" s="56">
        <f t="shared" si="6"/>
        <v>169504</v>
      </c>
      <c r="S30" s="56">
        <f t="shared" si="6"/>
        <v>174903</v>
      </c>
      <c r="T30" s="55">
        <f t="shared" si="6"/>
        <v>161057</v>
      </c>
      <c r="U30" s="55">
        <f t="shared" si="6"/>
        <v>177461</v>
      </c>
      <c r="V30" s="55">
        <f>SUM(V20:V29)</f>
        <v>173500</v>
      </c>
      <c r="W30" s="55">
        <f>SUM(W20:W29)</f>
        <v>181889</v>
      </c>
      <c r="X30" s="55">
        <f>SUM(X20:X29)</f>
        <v>187400</v>
      </c>
      <c r="Y30" s="55">
        <f>SUM(Y20:Y29)</f>
        <v>180024</v>
      </c>
      <c r="Z30" s="55">
        <f t="shared" ref="Z30:AK30" si="7">SUBTOTAL(9,Z20:Z29)</f>
        <v>178562</v>
      </c>
      <c r="AA30" s="55">
        <f t="shared" si="7"/>
        <v>166262</v>
      </c>
      <c r="AB30" s="55">
        <f t="shared" si="7"/>
        <v>169076</v>
      </c>
      <c r="AC30" s="55">
        <f t="shared" si="7"/>
        <v>167225</v>
      </c>
      <c r="AD30" s="55">
        <f t="shared" si="7"/>
        <v>164102</v>
      </c>
      <c r="AE30" s="55">
        <f t="shared" si="7"/>
        <v>149312</v>
      </c>
      <c r="AF30" s="55">
        <f t="shared" si="7"/>
        <v>148109</v>
      </c>
      <c r="AG30" s="55">
        <f t="shared" si="7"/>
        <v>135371</v>
      </c>
      <c r="AH30" s="55">
        <f t="shared" si="7"/>
        <v>152480</v>
      </c>
      <c r="AI30" s="55">
        <f t="shared" si="7"/>
        <v>136926</v>
      </c>
      <c r="AJ30" s="55">
        <f t="shared" si="7"/>
        <v>152452</v>
      </c>
      <c r="AK30" s="55">
        <f t="shared" si="7"/>
        <v>160002</v>
      </c>
    </row>
    <row r="31" spans="1:37" x14ac:dyDescent="0.25">
      <c r="A31" s="156"/>
      <c r="B31" s="45"/>
      <c r="C31" s="45"/>
      <c r="D31" s="45"/>
      <c r="G31" s="13"/>
      <c r="H31" s="13"/>
      <c r="I31" s="13"/>
      <c r="J31" s="11"/>
      <c r="K31" s="11"/>
      <c r="L31" s="11"/>
      <c r="Q31" s="10"/>
      <c r="R31" s="10"/>
      <c r="S31" s="10"/>
      <c r="V31" s="36"/>
    </row>
    <row r="32" spans="1:37" x14ac:dyDescent="0.25">
      <c r="A32" s="156">
        <v>331.12</v>
      </c>
      <c r="B32" s="45" t="s">
        <v>14</v>
      </c>
      <c r="C32" s="45"/>
      <c r="D32" s="45"/>
      <c r="G32" s="13">
        <v>43896</v>
      </c>
      <c r="H32" s="13">
        <f>ROUND(SUM(H21:H21)+SUM(H28:H31),5)</f>
        <v>0</v>
      </c>
      <c r="I32" s="13">
        <v>36376</v>
      </c>
      <c r="J32" s="13">
        <f>ROUND(SUM(J21:J21)+SUM(J28:J31),5)</f>
        <v>0</v>
      </c>
      <c r="K32" s="13">
        <v>54946</v>
      </c>
      <c r="L32" s="13">
        <v>65000</v>
      </c>
      <c r="M32" s="10">
        <v>56378</v>
      </c>
      <c r="N32" s="11">
        <v>56269</v>
      </c>
      <c r="O32" s="15">
        <f t="shared" si="5"/>
        <v>0.99806662173188121</v>
      </c>
      <c r="P32" s="10">
        <v>25767</v>
      </c>
      <c r="Q32" s="11">
        <v>27500</v>
      </c>
      <c r="R32" s="10">
        <v>36698</v>
      </c>
      <c r="S32" s="10">
        <v>43509</v>
      </c>
      <c r="T32" s="11">
        <v>23643</v>
      </c>
      <c r="U32" s="11">
        <v>61410</v>
      </c>
      <c r="V32" s="11">
        <v>44000</v>
      </c>
      <c r="W32" s="11">
        <v>76255</v>
      </c>
      <c r="X32" s="11">
        <v>52000</v>
      </c>
      <c r="Y32" s="11">
        <v>82317</v>
      </c>
      <c r="Z32" s="11">
        <v>62390</v>
      </c>
      <c r="AA32" s="11">
        <v>56023</v>
      </c>
      <c r="AB32" s="16">
        <v>44730</v>
      </c>
      <c r="AC32" s="16">
        <v>40624</v>
      </c>
      <c r="AD32" s="11">
        <v>55000</v>
      </c>
      <c r="AE32" s="11">
        <v>23524</v>
      </c>
      <c r="AF32" s="11">
        <v>31359</v>
      </c>
      <c r="AG32" s="11">
        <v>23919</v>
      </c>
      <c r="AH32" s="11">
        <v>38573</v>
      </c>
      <c r="AI32" s="11">
        <v>27054</v>
      </c>
      <c r="AJ32" s="39">
        <v>30000</v>
      </c>
      <c r="AK32" s="11">
        <v>35000</v>
      </c>
    </row>
    <row r="33" spans="1:37" x14ac:dyDescent="0.25">
      <c r="A33" s="156">
        <v>331.15</v>
      </c>
      <c r="B33" s="45" t="s">
        <v>15</v>
      </c>
      <c r="C33" s="45"/>
      <c r="D33" s="45"/>
      <c r="G33" s="16">
        <v>4477.8500000000004</v>
      </c>
      <c r="H33" s="16"/>
      <c r="I33" s="16">
        <v>4863.3100000000004</v>
      </c>
      <c r="J33" s="25"/>
      <c r="K33" s="16">
        <v>0</v>
      </c>
      <c r="L33" s="16">
        <v>4200</v>
      </c>
      <c r="M33" s="16">
        <v>4920</v>
      </c>
      <c r="N33" s="11">
        <v>2331</v>
      </c>
      <c r="O33" s="15">
        <f t="shared" si="5"/>
        <v>0.47378048780487803</v>
      </c>
      <c r="P33" s="10">
        <v>3084</v>
      </c>
      <c r="Q33" s="11">
        <v>4200</v>
      </c>
      <c r="R33" s="10">
        <v>3021</v>
      </c>
      <c r="S33" s="10">
        <v>2963</v>
      </c>
      <c r="T33" s="11">
        <v>1275</v>
      </c>
      <c r="U33" s="11">
        <v>6247</v>
      </c>
      <c r="V33" s="11">
        <v>3000</v>
      </c>
      <c r="W33" s="11">
        <v>3201</v>
      </c>
      <c r="X33" s="11">
        <v>3000</v>
      </c>
      <c r="Y33" s="11">
        <v>3572</v>
      </c>
      <c r="Z33" s="11">
        <v>6909</v>
      </c>
      <c r="AA33" s="11">
        <v>1574</v>
      </c>
      <c r="AB33" s="16">
        <v>3598</v>
      </c>
      <c r="AC33" s="16">
        <v>2256</v>
      </c>
      <c r="AD33" s="11">
        <v>3000</v>
      </c>
      <c r="AE33" s="11">
        <v>1088</v>
      </c>
      <c r="AF33" s="11">
        <v>2390</v>
      </c>
      <c r="AG33" s="11">
        <v>1109</v>
      </c>
      <c r="AH33" s="11">
        <v>2352</v>
      </c>
      <c r="AI33" s="11">
        <v>1067</v>
      </c>
      <c r="AJ33" s="39">
        <v>1750</v>
      </c>
      <c r="AK33" s="11">
        <v>1500</v>
      </c>
    </row>
    <row r="34" spans="1:37" x14ac:dyDescent="0.25">
      <c r="A34" s="156">
        <v>311.11</v>
      </c>
      <c r="B34" s="45" t="s">
        <v>339</v>
      </c>
      <c r="C34" s="45"/>
      <c r="D34" s="45"/>
      <c r="G34" s="16"/>
      <c r="H34" s="16"/>
      <c r="I34" s="16">
        <v>0</v>
      </c>
      <c r="J34" s="25"/>
      <c r="K34" s="16">
        <v>0</v>
      </c>
      <c r="L34" s="16"/>
      <c r="M34" s="16">
        <v>0</v>
      </c>
      <c r="N34" s="11"/>
      <c r="O34" s="15"/>
      <c r="P34" s="10">
        <v>14790</v>
      </c>
      <c r="Q34" s="11">
        <v>15000</v>
      </c>
      <c r="R34" s="10">
        <v>8355</v>
      </c>
      <c r="S34" s="10">
        <v>6336</v>
      </c>
      <c r="T34" s="11">
        <v>4993</v>
      </c>
      <c r="U34" s="11">
        <v>0</v>
      </c>
      <c r="V34" s="11">
        <v>7500</v>
      </c>
      <c r="W34" s="16">
        <v>6618</v>
      </c>
      <c r="X34" s="11">
        <v>7500</v>
      </c>
      <c r="Y34" s="11">
        <v>6809</v>
      </c>
      <c r="Z34" s="11">
        <v>7377</v>
      </c>
      <c r="AA34" s="11">
        <v>6231</v>
      </c>
      <c r="AB34" s="16">
        <v>9220</v>
      </c>
      <c r="AC34" s="16">
        <v>9220</v>
      </c>
      <c r="AD34" s="11">
        <v>7800</v>
      </c>
      <c r="AE34" s="11">
        <v>9506</v>
      </c>
      <c r="AF34" s="11">
        <v>4002</v>
      </c>
      <c r="AG34" s="11">
        <v>2265</v>
      </c>
      <c r="AH34" s="11">
        <v>9728</v>
      </c>
      <c r="AI34" s="11">
        <v>7560</v>
      </c>
      <c r="AJ34" s="39">
        <v>7500</v>
      </c>
      <c r="AK34" s="11">
        <v>6000</v>
      </c>
    </row>
    <row r="35" spans="1:37" x14ac:dyDescent="0.25">
      <c r="A35" s="156">
        <v>331.16</v>
      </c>
      <c r="B35" s="45" t="s">
        <v>345</v>
      </c>
      <c r="C35" s="45"/>
      <c r="D35" s="45"/>
      <c r="G35" s="16"/>
      <c r="H35" s="16"/>
      <c r="I35" s="16">
        <v>0</v>
      </c>
      <c r="J35" s="25"/>
      <c r="K35" s="16">
        <v>0</v>
      </c>
      <c r="L35" s="16"/>
      <c r="M35" s="16">
        <v>0</v>
      </c>
      <c r="N35" s="11"/>
      <c r="O35" s="15"/>
      <c r="P35" s="10">
        <v>1710</v>
      </c>
      <c r="Q35" s="11">
        <v>2500</v>
      </c>
      <c r="R35" s="10">
        <v>2340</v>
      </c>
      <c r="S35" s="10">
        <v>2610</v>
      </c>
      <c r="T35" s="11">
        <v>1860</v>
      </c>
      <c r="U35" s="11">
        <v>3425</v>
      </c>
      <c r="V35" s="11">
        <v>2700</v>
      </c>
      <c r="W35" s="11">
        <v>2630</v>
      </c>
      <c r="X35" s="11">
        <v>2700</v>
      </c>
      <c r="Y35" s="11">
        <v>2240</v>
      </c>
      <c r="Z35" s="11">
        <v>2235</v>
      </c>
      <c r="AA35" s="11">
        <v>1965</v>
      </c>
      <c r="AB35" s="16">
        <v>1110</v>
      </c>
      <c r="AC35" s="16">
        <v>915</v>
      </c>
      <c r="AD35" s="11">
        <v>1500</v>
      </c>
      <c r="AE35" s="11">
        <v>1065</v>
      </c>
      <c r="AF35" s="11">
        <v>2340</v>
      </c>
      <c r="AG35" s="11">
        <v>1815</v>
      </c>
      <c r="AH35" s="11">
        <v>2285</v>
      </c>
      <c r="AI35" s="11">
        <v>1880</v>
      </c>
      <c r="AJ35" s="39">
        <v>1800</v>
      </c>
      <c r="AK35" s="11">
        <v>1500</v>
      </c>
    </row>
    <row r="36" spans="1:37" x14ac:dyDescent="0.25">
      <c r="A36" s="156">
        <v>331.14</v>
      </c>
      <c r="B36" s="45" t="s">
        <v>360</v>
      </c>
      <c r="C36" s="45"/>
      <c r="D36" s="45"/>
      <c r="G36" s="16"/>
      <c r="H36" s="16"/>
      <c r="I36" s="16">
        <v>0</v>
      </c>
      <c r="J36" s="25"/>
      <c r="K36" s="16">
        <v>0</v>
      </c>
      <c r="L36" s="16"/>
      <c r="M36" s="16">
        <v>0</v>
      </c>
      <c r="N36" s="11"/>
      <c r="O36" s="15"/>
      <c r="P36" s="10">
        <v>11164</v>
      </c>
      <c r="Q36" s="11">
        <v>8500</v>
      </c>
      <c r="R36" s="10">
        <v>8695</v>
      </c>
      <c r="S36" s="10">
        <v>3594</v>
      </c>
      <c r="T36" s="11">
        <v>2488</v>
      </c>
      <c r="U36" s="11">
        <v>3305</v>
      </c>
      <c r="V36" s="11">
        <v>3600</v>
      </c>
      <c r="W36" s="11">
        <v>1184</v>
      </c>
      <c r="X36" s="11">
        <v>2000</v>
      </c>
      <c r="Y36" s="11">
        <v>4417</v>
      </c>
      <c r="Z36" s="11">
        <v>1050</v>
      </c>
      <c r="AA36" s="11">
        <v>888</v>
      </c>
      <c r="AB36" s="16">
        <v>1859</v>
      </c>
      <c r="AC36" s="16">
        <v>1489</v>
      </c>
      <c r="AD36" s="11">
        <v>3000</v>
      </c>
      <c r="AE36" s="11">
        <v>1927</v>
      </c>
      <c r="AF36" s="11">
        <v>2312</v>
      </c>
      <c r="AG36" s="11">
        <v>1603</v>
      </c>
      <c r="AH36" s="11">
        <v>3176</v>
      </c>
      <c r="AI36" s="11">
        <v>2372</v>
      </c>
      <c r="AJ36" s="39">
        <v>2000</v>
      </c>
      <c r="AK36" s="11">
        <v>2000</v>
      </c>
    </row>
    <row r="37" spans="1:37" x14ac:dyDescent="0.25">
      <c r="A37" s="156">
        <v>331.13</v>
      </c>
      <c r="B37" s="45" t="s">
        <v>16</v>
      </c>
      <c r="C37" s="45"/>
      <c r="D37" s="45"/>
      <c r="G37" s="16">
        <v>0</v>
      </c>
      <c r="H37" s="16">
        <v>0</v>
      </c>
      <c r="I37" s="16"/>
      <c r="J37" s="16">
        <v>0</v>
      </c>
      <c r="K37" s="16">
        <v>21594</v>
      </c>
      <c r="L37" s="16">
        <v>0</v>
      </c>
      <c r="M37" s="16">
        <v>19316</v>
      </c>
      <c r="N37" s="11">
        <v>250</v>
      </c>
      <c r="O37" s="15">
        <f t="shared" si="5"/>
        <v>1.2942638227376268E-2</v>
      </c>
      <c r="P37" s="10">
        <v>410</v>
      </c>
      <c r="Q37" s="11">
        <v>3000</v>
      </c>
      <c r="R37" s="10">
        <v>575</v>
      </c>
      <c r="S37" s="10">
        <v>450</v>
      </c>
      <c r="T37" s="11">
        <v>450</v>
      </c>
      <c r="U37" s="11">
        <v>350</v>
      </c>
      <c r="V37" s="11">
        <v>500</v>
      </c>
      <c r="W37" s="11">
        <v>165</v>
      </c>
      <c r="X37" s="11">
        <v>500</v>
      </c>
      <c r="Y37" s="11">
        <v>300</v>
      </c>
      <c r="Z37" s="11">
        <v>1277</v>
      </c>
      <c r="AA37" s="46">
        <v>1000</v>
      </c>
      <c r="AB37" s="163">
        <v>1731</v>
      </c>
      <c r="AC37" s="31">
        <v>1425</v>
      </c>
      <c r="AD37" s="11">
        <v>750</v>
      </c>
      <c r="AE37" s="11">
        <v>790</v>
      </c>
      <c r="AF37" s="11">
        <v>971</v>
      </c>
      <c r="AG37" s="11">
        <v>557</v>
      </c>
      <c r="AH37" s="11">
        <v>1615</v>
      </c>
      <c r="AI37" s="11">
        <v>1115</v>
      </c>
      <c r="AJ37" s="39">
        <v>1000</v>
      </c>
      <c r="AK37" s="11">
        <v>1000</v>
      </c>
    </row>
    <row r="38" spans="1:37" s="17" customFormat="1" ht="13.8" thickBot="1" x14ac:dyDescent="0.3">
      <c r="A38" s="159"/>
      <c r="B38" s="65" t="s">
        <v>17</v>
      </c>
      <c r="C38" s="12"/>
      <c r="D38" s="12"/>
      <c r="G38" s="18">
        <f>SUM(G32:G37)</f>
        <v>48373.85</v>
      </c>
      <c r="H38" s="18"/>
      <c r="I38" s="54">
        <f>SUM(I32:I37)</f>
        <v>41239.31</v>
      </c>
      <c r="J38" s="55"/>
      <c r="K38" s="55">
        <f>SUM(K32:K37)</f>
        <v>76540</v>
      </c>
      <c r="L38" s="55">
        <f>SUM(L32:L37)</f>
        <v>69200</v>
      </c>
      <c r="M38" s="56">
        <f>SUM(M32:M37)</f>
        <v>80614</v>
      </c>
      <c r="N38" s="55">
        <f>SUM(N32:N37)</f>
        <v>58850</v>
      </c>
      <c r="O38" s="57">
        <f t="shared" si="5"/>
        <v>0.73002208053191753</v>
      </c>
      <c r="P38" s="56">
        <f t="shared" ref="P38:U38" si="8">SUM(P32:P37)</f>
        <v>56925</v>
      </c>
      <c r="Q38" s="55">
        <f t="shared" si="8"/>
        <v>60700</v>
      </c>
      <c r="R38" s="56">
        <f t="shared" si="8"/>
        <v>59684</v>
      </c>
      <c r="S38" s="56">
        <f t="shared" si="8"/>
        <v>59462</v>
      </c>
      <c r="T38" s="55">
        <f t="shared" si="8"/>
        <v>34709</v>
      </c>
      <c r="U38" s="55">
        <f t="shared" si="8"/>
        <v>74737</v>
      </c>
      <c r="V38" s="55">
        <f>SUM(V32:V37)</f>
        <v>61300</v>
      </c>
      <c r="W38" s="55">
        <f>SUM(W32:W37)</f>
        <v>90053</v>
      </c>
      <c r="X38" s="55">
        <f>SUM(X32:X37)</f>
        <v>67700</v>
      </c>
      <c r="Y38" s="55">
        <f>SUM(Y32:Y37)</f>
        <v>99655</v>
      </c>
      <c r="Z38" s="55">
        <f>SUM(Z32:Z37)</f>
        <v>81238</v>
      </c>
      <c r="AA38" s="55">
        <f t="shared" ref="AA38:AK38" si="9">SUBTOTAL(9,AA32:AA37)</f>
        <v>67681</v>
      </c>
      <c r="AB38" s="55">
        <f t="shared" si="9"/>
        <v>62248</v>
      </c>
      <c r="AC38" s="55">
        <f t="shared" si="9"/>
        <v>55929</v>
      </c>
      <c r="AD38" s="55">
        <f t="shared" si="9"/>
        <v>71050</v>
      </c>
      <c r="AE38" s="55">
        <f t="shared" si="9"/>
        <v>37900</v>
      </c>
      <c r="AF38" s="55">
        <f t="shared" si="9"/>
        <v>43374</v>
      </c>
      <c r="AG38" s="55">
        <f t="shared" si="9"/>
        <v>31268</v>
      </c>
      <c r="AH38" s="55">
        <f t="shared" si="9"/>
        <v>57729</v>
      </c>
      <c r="AI38" s="55">
        <f t="shared" si="9"/>
        <v>41048</v>
      </c>
      <c r="AJ38" s="55">
        <f t="shared" si="9"/>
        <v>44050</v>
      </c>
      <c r="AK38" s="55">
        <f t="shared" si="9"/>
        <v>47000</v>
      </c>
    </row>
    <row r="39" spans="1:37" x14ac:dyDescent="0.25">
      <c r="A39" s="156"/>
      <c r="B39" s="7"/>
      <c r="G39" s="7"/>
      <c r="H39" s="7"/>
      <c r="I39" s="7"/>
      <c r="J39" s="7"/>
      <c r="K39" s="7"/>
      <c r="L39" s="7"/>
      <c r="Q39" s="10"/>
      <c r="R39" s="10"/>
      <c r="S39" s="10"/>
      <c r="V39" s="36"/>
      <c r="AG39" s="11"/>
    </row>
    <row r="40" spans="1:37" x14ac:dyDescent="0.25">
      <c r="A40" s="158">
        <v>340.01</v>
      </c>
      <c r="B40" s="45" t="s">
        <v>422</v>
      </c>
      <c r="C40" s="45"/>
      <c r="D40" s="45"/>
      <c r="G40" s="13">
        <v>4298</v>
      </c>
      <c r="H40" s="13">
        <f>ROUND(SUM(H33:H39),5)</f>
        <v>0</v>
      </c>
      <c r="I40" s="13">
        <v>3840</v>
      </c>
      <c r="J40" s="13">
        <f>ROUND(SUM(J33:J39),5)</f>
        <v>0</v>
      </c>
      <c r="K40" s="13">
        <v>3085</v>
      </c>
      <c r="L40" s="13">
        <v>3835</v>
      </c>
      <c r="M40" s="13">
        <v>1256</v>
      </c>
      <c r="N40" s="11">
        <v>1023</v>
      </c>
      <c r="O40" s="15">
        <f t="shared" si="5"/>
        <v>0.81449044585987262</v>
      </c>
      <c r="P40" s="10">
        <v>1371</v>
      </c>
      <c r="Q40" s="11">
        <v>1000</v>
      </c>
      <c r="R40" s="10">
        <v>1935</v>
      </c>
      <c r="S40" s="10">
        <v>1855</v>
      </c>
      <c r="T40" s="11">
        <v>1607</v>
      </c>
      <c r="U40" s="11">
        <v>1000</v>
      </c>
      <c r="V40" s="11">
        <v>1855</v>
      </c>
      <c r="W40" s="16">
        <v>84</v>
      </c>
      <c r="X40" s="11">
        <v>200</v>
      </c>
      <c r="Y40" s="11">
        <v>0</v>
      </c>
      <c r="Z40" s="11">
        <v>0</v>
      </c>
      <c r="AA40" s="11">
        <v>126</v>
      </c>
      <c r="AB40" s="16">
        <v>140</v>
      </c>
      <c r="AC40" s="16">
        <v>123</v>
      </c>
      <c r="AD40" s="11">
        <v>120</v>
      </c>
      <c r="AE40" s="11">
        <v>0</v>
      </c>
      <c r="AF40" s="11"/>
      <c r="AG40" s="11">
        <v>0</v>
      </c>
      <c r="AH40" s="11">
        <v>80</v>
      </c>
      <c r="AI40" s="11"/>
      <c r="AJ40" s="39">
        <v>0</v>
      </c>
      <c r="AK40" s="11">
        <v>0</v>
      </c>
    </row>
    <row r="41" spans="1:37" x14ac:dyDescent="0.25">
      <c r="A41" s="156"/>
      <c r="B41" s="45" t="s">
        <v>18</v>
      </c>
      <c r="C41" s="45"/>
      <c r="D41" s="45"/>
      <c r="G41" s="13">
        <v>1699</v>
      </c>
      <c r="H41" s="13">
        <v>0</v>
      </c>
      <c r="I41" s="13">
        <v>1726</v>
      </c>
      <c r="J41" s="11">
        <v>0</v>
      </c>
      <c r="K41" s="11">
        <v>1352</v>
      </c>
      <c r="L41" s="11">
        <v>1472</v>
      </c>
      <c r="M41" s="11">
        <v>0</v>
      </c>
      <c r="N41" s="11">
        <v>582</v>
      </c>
      <c r="O41" s="15" t="e">
        <f t="shared" si="5"/>
        <v>#DIV/0!</v>
      </c>
      <c r="P41" s="10">
        <v>44</v>
      </c>
      <c r="Q41" s="11">
        <v>0</v>
      </c>
      <c r="R41" s="10">
        <v>0</v>
      </c>
      <c r="S41" s="10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6">
        <v>0</v>
      </c>
      <c r="AC41" s="16">
        <v>0</v>
      </c>
      <c r="AD41" s="11">
        <v>0</v>
      </c>
      <c r="AF41" s="11"/>
      <c r="AG41" s="11">
        <v>0</v>
      </c>
      <c r="AH41" s="11">
        <v>0</v>
      </c>
      <c r="AI41" s="16"/>
      <c r="AJ41" s="39">
        <v>0</v>
      </c>
      <c r="AK41" s="11">
        <v>0</v>
      </c>
    </row>
    <row r="42" spans="1:37" x14ac:dyDescent="0.25">
      <c r="A42" s="156">
        <v>340</v>
      </c>
      <c r="B42" s="45" t="s">
        <v>474</v>
      </c>
      <c r="C42" s="45"/>
      <c r="D42" s="45"/>
      <c r="G42" s="13">
        <v>0</v>
      </c>
      <c r="H42" s="13">
        <v>0</v>
      </c>
      <c r="I42" s="13">
        <v>1636</v>
      </c>
      <c r="J42" s="11">
        <v>0</v>
      </c>
      <c r="K42" s="11">
        <v>0</v>
      </c>
      <c r="L42" s="16">
        <v>0</v>
      </c>
      <c r="M42" s="11">
        <v>0</v>
      </c>
      <c r="N42" s="11">
        <v>0</v>
      </c>
      <c r="O42" s="15">
        <v>0</v>
      </c>
      <c r="P42" s="10">
        <v>0</v>
      </c>
      <c r="Q42" s="11">
        <v>0</v>
      </c>
      <c r="R42" s="10">
        <v>0</v>
      </c>
      <c r="S42" s="10">
        <v>0</v>
      </c>
      <c r="T42" s="11">
        <v>0</v>
      </c>
      <c r="U42" s="11">
        <v>0</v>
      </c>
      <c r="V42" s="11"/>
      <c r="W42" s="11"/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F42" s="11"/>
      <c r="AG42" s="11">
        <v>0</v>
      </c>
      <c r="AH42" s="16">
        <v>0</v>
      </c>
      <c r="AI42" s="11">
        <v>65000</v>
      </c>
      <c r="AJ42" s="39">
        <v>100000</v>
      </c>
      <c r="AK42" s="11">
        <v>100000</v>
      </c>
    </row>
    <row r="43" spans="1:37" s="17" customFormat="1" ht="13.8" thickBot="1" x14ac:dyDescent="0.3">
      <c r="A43" s="159"/>
      <c r="B43" s="65" t="s">
        <v>19</v>
      </c>
      <c r="G43" s="20">
        <f>SUM(G40:G42)</f>
        <v>5997</v>
      </c>
      <c r="I43" s="56">
        <f>SUM(I40:I42)</f>
        <v>7202</v>
      </c>
      <c r="J43" s="58"/>
      <c r="K43" s="56">
        <f>SUM(K40:K42)</f>
        <v>4437</v>
      </c>
      <c r="L43" s="56">
        <f>SUM(L40:L42)</f>
        <v>5307</v>
      </c>
      <c r="M43" s="56">
        <f>SUM(M40:M42)</f>
        <v>1256</v>
      </c>
      <c r="N43" s="55">
        <f>SUM(N40:N42)</f>
        <v>1605</v>
      </c>
      <c r="O43" s="57">
        <f t="shared" si="5"/>
        <v>1.2778662420382165</v>
      </c>
      <c r="P43" s="56">
        <f t="shared" ref="P43:U43" si="10">SUM(P40:P42)</f>
        <v>1415</v>
      </c>
      <c r="Q43" s="55">
        <f t="shared" si="10"/>
        <v>1000</v>
      </c>
      <c r="R43" s="56">
        <f t="shared" si="10"/>
        <v>1935</v>
      </c>
      <c r="S43" s="56">
        <f t="shared" si="10"/>
        <v>1855</v>
      </c>
      <c r="T43" s="55">
        <f t="shared" si="10"/>
        <v>1607</v>
      </c>
      <c r="U43" s="55">
        <f t="shared" si="10"/>
        <v>1000</v>
      </c>
      <c r="V43" s="55">
        <f t="shared" ref="V43:AA43" si="11">SUM(V40:V42)</f>
        <v>1855</v>
      </c>
      <c r="W43" s="55">
        <f t="shared" si="11"/>
        <v>84</v>
      </c>
      <c r="X43" s="55">
        <f t="shared" si="11"/>
        <v>200</v>
      </c>
      <c r="Y43" s="55">
        <f t="shared" si="11"/>
        <v>0</v>
      </c>
      <c r="Z43" s="55">
        <f t="shared" si="11"/>
        <v>0</v>
      </c>
      <c r="AA43" s="55">
        <f t="shared" si="11"/>
        <v>126</v>
      </c>
      <c r="AB43" s="55">
        <f t="shared" ref="AB43:AG43" si="12">SUM(AB40:AB42)</f>
        <v>140</v>
      </c>
      <c r="AC43" s="55">
        <f t="shared" si="12"/>
        <v>123</v>
      </c>
      <c r="AD43" s="55">
        <f t="shared" si="12"/>
        <v>120</v>
      </c>
      <c r="AE43" s="55">
        <f t="shared" si="12"/>
        <v>0</v>
      </c>
      <c r="AF43" s="55">
        <f t="shared" si="12"/>
        <v>0</v>
      </c>
      <c r="AG43" s="55">
        <f t="shared" si="12"/>
        <v>0</v>
      </c>
      <c r="AH43" s="55">
        <f t="shared" ref="AH43:AK43" si="13">SUM(AH40:AH42)</f>
        <v>80</v>
      </c>
      <c r="AI43" s="55">
        <f t="shared" si="13"/>
        <v>65000</v>
      </c>
      <c r="AJ43" s="55">
        <f t="shared" si="13"/>
        <v>100000</v>
      </c>
      <c r="AK43" s="55">
        <f t="shared" si="13"/>
        <v>100000</v>
      </c>
    </row>
    <row r="44" spans="1:37" x14ac:dyDescent="0.25">
      <c r="A44" s="158"/>
      <c r="B44" s="35"/>
      <c r="Q44" s="10"/>
      <c r="R44" s="10"/>
      <c r="S44" s="10"/>
      <c r="V44" s="35"/>
    </row>
    <row r="45" spans="1:37" x14ac:dyDescent="0.25">
      <c r="A45" s="158">
        <v>350.01</v>
      </c>
      <c r="B45" s="45" t="s">
        <v>20</v>
      </c>
      <c r="G45" s="13">
        <v>4081</v>
      </c>
      <c r="I45" s="14">
        <v>4156</v>
      </c>
      <c r="K45" s="10">
        <v>4094</v>
      </c>
      <c r="L45" s="10">
        <v>4156</v>
      </c>
      <c r="M45" s="11">
        <v>4142</v>
      </c>
      <c r="N45" s="11">
        <v>4142</v>
      </c>
      <c r="O45" s="15">
        <f t="shared" si="5"/>
        <v>1</v>
      </c>
      <c r="P45" s="11">
        <v>3977</v>
      </c>
      <c r="Q45" s="24">
        <v>4156</v>
      </c>
      <c r="R45" s="10">
        <v>4346</v>
      </c>
      <c r="S45" s="10">
        <v>11700</v>
      </c>
      <c r="T45" s="11">
        <v>4040</v>
      </c>
      <c r="U45" s="16">
        <v>11479</v>
      </c>
      <c r="V45" s="11">
        <v>4346</v>
      </c>
      <c r="W45" s="11">
        <v>11229</v>
      </c>
      <c r="X45" s="11">
        <v>7661</v>
      </c>
      <c r="Y45" s="11">
        <v>11237</v>
      </c>
      <c r="Z45" s="11">
        <v>10995</v>
      </c>
      <c r="AA45" s="16">
        <v>10995</v>
      </c>
      <c r="AB45" s="16">
        <v>11349</v>
      </c>
      <c r="AC45" s="16">
        <v>11349</v>
      </c>
      <c r="AD45" s="11">
        <v>10995</v>
      </c>
      <c r="AE45" s="11">
        <v>7661</v>
      </c>
      <c r="AF45" s="16">
        <v>3805</v>
      </c>
      <c r="AG45" s="16">
        <v>3805.58</v>
      </c>
      <c r="AH45" s="11">
        <v>11118</v>
      </c>
      <c r="AI45" s="16">
        <v>7661</v>
      </c>
      <c r="AJ45" s="37">
        <v>11116</v>
      </c>
      <c r="AK45" s="11">
        <v>11000</v>
      </c>
    </row>
    <row r="46" spans="1:37" x14ac:dyDescent="0.25">
      <c r="A46" s="158">
        <v>321.91000000000003</v>
      </c>
      <c r="B46" s="45" t="s">
        <v>21</v>
      </c>
      <c r="G46" s="13">
        <v>1450</v>
      </c>
      <c r="I46" s="14">
        <v>1450</v>
      </c>
      <c r="K46" s="10">
        <v>1450</v>
      </c>
      <c r="L46" s="10">
        <v>1450</v>
      </c>
      <c r="M46" s="11">
        <v>1450</v>
      </c>
      <c r="N46" s="11">
        <v>1450</v>
      </c>
      <c r="O46" s="15">
        <f t="shared" si="5"/>
        <v>1</v>
      </c>
      <c r="P46" s="11">
        <v>2250</v>
      </c>
      <c r="Q46" s="24">
        <v>2250</v>
      </c>
      <c r="R46" s="10">
        <v>1650</v>
      </c>
      <c r="S46" s="10">
        <v>1650</v>
      </c>
      <c r="T46" s="11">
        <v>1650</v>
      </c>
      <c r="U46" s="11">
        <v>1650</v>
      </c>
      <c r="V46" s="11">
        <v>1650</v>
      </c>
      <c r="W46" s="11">
        <v>1650</v>
      </c>
      <c r="X46" s="11">
        <v>1650</v>
      </c>
      <c r="Y46" s="11">
        <v>2050</v>
      </c>
      <c r="Z46" s="16">
        <v>1850</v>
      </c>
      <c r="AA46" s="16">
        <v>1850</v>
      </c>
      <c r="AB46" s="16">
        <v>1850</v>
      </c>
      <c r="AC46" s="16">
        <v>1850</v>
      </c>
      <c r="AD46" s="16">
        <v>1850</v>
      </c>
      <c r="AE46" s="11">
        <v>0</v>
      </c>
      <c r="AF46" s="11">
        <v>2100</v>
      </c>
      <c r="AG46" s="16">
        <v>1600</v>
      </c>
      <c r="AH46" s="11">
        <v>1600</v>
      </c>
      <c r="AI46" s="11">
        <v>200</v>
      </c>
      <c r="AJ46" s="39">
        <v>1850</v>
      </c>
      <c r="AK46" s="16">
        <v>1600</v>
      </c>
    </row>
    <row r="47" spans="1:37" x14ac:dyDescent="0.25">
      <c r="A47" s="156">
        <v>350.05</v>
      </c>
      <c r="B47" s="45" t="s">
        <v>22</v>
      </c>
      <c r="C47" s="45"/>
      <c r="D47" s="45"/>
      <c r="G47" s="13">
        <v>17365</v>
      </c>
      <c r="H47" s="13"/>
      <c r="I47" s="13">
        <v>18625</v>
      </c>
      <c r="J47" s="11"/>
      <c r="K47" s="11">
        <v>19905</v>
      </c>
      <c r="L47" s="11">
        <v>17365</v>
      </c>
      <c r="M47" s="27">
        <v>29907</v>
      </c>
      <c r="N47" s="11">
        <v>28907</v>
      </c>
      <c r="O47" s="15">
        <f t="shared" si="5"/>
        <v>0.96656301200387873</v>
      </c>
      <c r="P47" s="11">
        <v>35968</v>
      </c>
      <c r="Q47" s="24">
        <v>15674</v>
      </c>
      <c r="R47" s="10">
        <v>84446</v>
      </c>
      <c r="S47" s="10">
        <v>89095</v>
      </c>
      <c r="T47" s="11">
        <v>89096</v>
      </c>
      <c r="U47" s="11">
        <v>62045</v>
      </c>
      <c r="V47" s="16">
        <v>49084.6</v>
      </c>
      <c r="W47" s="11">
        <v>81952</v>
      </c>
      <c r="X47" s="11">
        <v>154000</v>
      </c>
      <c r="Y47" s="11">
        <v>165352</v>
      </c>
      <c r="Z47" s="11">
        <v>170085</v>
      </c>
      <c r="AA47" s="11">
        <v>170085</v>
      </c>
      <c r="AB47" s="11">
        <v>162486</v>
      </c>
      <c r="AC47" s="11">
        <v>162486</v>
      </c>
      <c r="AD47" s="16">
        <v>162486</v>
      </c>
      <c r="AE47" s="16">
        <v>163107.6</v>
      </c>
      <c r="AF47" s="16">
        <v>66097</v>
      </c>
      <c r="AG47" s="16">
        <v>66096.960000000006</v>
      </c>
      <c r="AH47" s="16">
        <v>44285</v>
      </c>
      <c r="AI47" s="11">
        <v>44286</v>
      </c>
      <c r="AJ47" s="37">
        <v>84600</v>
      </c>
      <c r="AK47" s="11">
        <v>93000</v>
      </c>
    </row>
    <row r="48" spans="1:37" x14ac:dyDescent="0.25">
      <c r="A48" s="156">
        <v>350.04</v>
      </c>
      <c r="B48" s="45" t="s">
        <v>23</v>
      </c>
      <c r="C48" s="45"/>
      <c r="D48" s="45"/>
      <c r="G48" s="13">
        <v>0</v>
      </c>
      <c r="H48" s="13"/>
      <c r="I48" s="13">
        <v>40089</v>
      </c>
      <c r="J48" s="11"/>
      <c r="K48" s="11">
        <v>64672</v>
      </c>
      <c r="L48" s="16">
        <v>40000</v>
      </c>
      <c r="M48" s="11">
        <v>37025</v>
      </c>
      <c r="N48" s="11">
        <v>37025</v>
      </c>
      <c r="O48" s="15">
        <f t="shared" si="5"/>
        <v>1</v>
      </c>
      <c r="P48" s="11">
        <v>42247</v>
      </c>
      <c r="Q48" s="24">
        <v>37025</v>
      </c>
      <c r="R48" s="10">
        <v>39919</v>
      </c>
      <c r="S48" s="10">
        <v>37705</v>
      </c>
      <c r="T48" s="11">
        <v>37705</v>
      </c>
      <c r="U48" s="16">
        <v>37401</v>
      </c>
      <c r="V48" s="16">
        <v>37402</v>
      </c>
      <c r="W48" s="11">
        <v>33919</v>
      </c>
      <c r="X48" s="11">
        <v>33918</v>
      </c>
      <c r="Y48" s="11">
        <v>30962</v>
      </c>
      <c r="Z48" s="11">
        <v>33794</v>
      </c>
      <c r="AA48" s="11">
        <v>33794</v>
      </c>
      <c r="AB48" s="11">
        <v>34026</v>
      </c>
      <c r="AC48" s="11">
        <v>34026</v>
      </c>
      <c r="AD48" s="11">
        <v>34026</v>
      </c>
      <c r="AE48" s="16">
        <v>30743.18</v>
      </c>
      <c r="AF48" s="11">
        <v>38342</v>
      </c>
      <c r="AG48" s="11">
        <v>38343</v>
      </c>
      <c r="AH48" s="11">
        <v>37851</v>
      </c>
      <c r="AI48" s="11">
        <v>37851</v>
      </c>
      <c r="AJ48" s="39">
        <v>37850</v>
      </c>
      <c r="AK48" s="11">
        <v>38334</v>
      </c>
    </row>
    <row r="49" spans="1:37" s="17" customFormat="1" ht="13.8" thickBot="1" x14ac:dyDescent="0.3">
      <c r="A49" s="157"/>
      <c r="B49" s="65" t="s">
        <v>24</v>
      </c>
      <c r="C49" s="12"/>
      <c r="D49" s="12"/>
      <c r="G49" s="18">
        <f>SUM(G45:G48)</f>
        <v>22896</v>
      </c>
      <c r="H49" s="18"/>
      <c r="I49" s="54">
        <f>SUM(I47:I48)</f>
        <v>58714</v>
      </c>
      <c r="J49" s="55"/>
      <c r="K49" s="55">
        <f>SUM(K45:K48)</f>
        <v>90121</v>
      </c>
      <c r="L49" s="55">
        <f>SUM(L45:L48)</f>
        <v>62971</v>
      </c>
      <c r="M49" s="55">
        <f>SUM(M45:M48)</f>
        <v>72524</v>
      </c>
      <c r="N49" s="55">
        <f>SUM(N45:N48)</f>
        <v>71524</v>
      </c>
      <c r="O49" s="57">
        <f t="shared" si="5"/>
        <v>0.98621146103358892</v>
      </c>
      <c r="P49" s="55">
        <f t="shared" ref="P49:U49" si="14">SUM(P45:P48)</f>
        <v>84442</v>
      </c>
      <c r="Q49" s="55">
        <f t="shared" si="14"/>
        <v>59105</v>
      </c>
      <c r="R49" s="56">
        <f t="shared" si="14"/>
        <v>130361</v>
      </c>
      <c r="S49" s="56">
        <f t="shared" si="14"/>
        <v>140150</v>
      </c>
      <c r="T49" s="55">
        <f t="shared" si="14"/>
        <v>132491</v>
      </c>
      <c r="U49" s="55">
        <f t="shared" si="14"/>
        <v>112575</v>
      </c>
      <c r="V49" s="56">
        <f t="shared" ref="V49:AA49" si="15">SUM(V45:V48)</f>
        <v>92482.6</v>
      </c>
      <c r="W49" s="55">
        <f t="shared" si="15"/>
        <v>128750</v>
      </c>
      <c r="X49" s="55">
        <f t="shared" si="15"/>
        <v>197229</v>
      </c>
      <c r="Y49" s="55">
        <f t="shared" si="15"/>
        <v>209601</v>
      </c>
      <c r="Z49" s="55">
        <f t="shared" si="15"/>
        <v>216724</v>
      </c>
      <c r="AA49" s="55">
        <f t="shared" si="15"/>
        <v>216724</v>
      </c>
      <c r="AB49" s="55">
        <f t="shared" ref="AB49:AK49" si="16">SUM(AB45:AB48)</f>
        <v>209711</v>
      </c>
      <c r="AC49" s="55">
        <f t="shared" si="16"/>
        <v>209711</v>
      </c>
      <c r="AD49" s="55">
        <f t="shared" si="16"/>
        <v>209357</v>
      </c>
      <c r="AE49" s="55">
        <f t="shared" si="16"/>
        <v>201511.78</v>
      </c>
      <c r="AF49" s="55">
        <f t="shared" si="16"/>
        <v>110344</v>
      </c>
      <c r="AG49" s="55">
        <f t="shared" si="16"/>
        <v>109845.54000000001</v>
      </c>
      <c r="AH49" s="55">
        <f t="shared" si="16"/>
        <v>94854</v>
      </c>
      <c r="AI49" s="55">
        <f t="shared" si="16"/>
        <v>89998</v>
      </c>
      <c r="AJ49" s="55">
        <f t="shared" si="16"/>
        <v>135416</v>
      </c>
      <c r="AK49" s="55">
        <f t="shared" si="16"/>
        <v>143934</v>
      </c>
    </row>
    <row r="50" spans="1:37" x14ac:dyDescent="0.25">
      <c r="A50" s="156"/>
      <c r="B50" s="45"/>
      <c r="C50" s="45"/>
      <c r="D50" s="45"/>
      <c r="G50" s="13"/>
      <c r="H50" s="13"/>
      <c r="I50" s="13"/>
      <c r="J50" s="11"/>
      <c r="K50" s="11"/>
      <c r="L50" s="11"/>
      <c r="Q50" s="10"/>
      <c r="R50" s="10"/>
      <c r="S50" s="10"/>
      <c r="V50" s="35"/>
    </row>
    <row r="51" spans="1:37" x14ac:dyDescent="0.25">
      <c r="A51" s="156">
        <v>361.1</v>
      </c>
      <c r="B51" s="45" t="s">
        <v>25</v>
      </c>
      <c r="G51" s="28">
        <v>0</v>
      </c>
      <c r="H51" s="7"/>
      <c r="I51" s="29">
        <v>0</v>
      </c>
      <c r="J51" s="7"/>
      <c r="K51" s="9">
        <v>0</v>
      </c>
      <c r="L51" s="9">
        <v>0</v>
      </c>
      <c r="M51" s="14">
        <v>2700</v>
      </c>
      <c r="N51" s="11">
        <v>1175</v>
      </c>
      <c r="O51" s="15">
        <v>0</v>
      </c>
      <c r="P51" s="11">
        <v>3100</v>
      </c>
      <c r="Q51" s="11">
        <v>1000</v>
      </c>
      <c r="R51" s="10">
        <v>2000</v>
      </c>
      <c r="S51" s="10">
        <v>5100</v>
      </c>
      <c r="T51" s="11">
        <v>3430</v>
      </c>
      <c r="U51" s="11">
        <v>1500</v>
      </c>
      <c r="V51" s="11">
        <v>2000</v>
      </c>
      <c r="W51" s="16">
        <v>0</v>
      </c>
      <c r="X51" s="11">
        <v>1000</v>
      </c>
      <c r="Y51" s="11">
        <v>0</v>
      </c>
      <c r="Z51" s="11">
        <v>0</v>
      </c>
      <c r="AA51" s="11">
        <v>200</v>
      </c>
      <c r="AB51" s="16">
        <v>0</v>
      </c>
      <c r="AC51" s="16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39">
        <v>0</v>
      </c>
      <c r="AK51" s="11">
        <v>0</v>
      </c>
    </row>
    <row r="52" spans="1:37" x14ac:dyDescent="0.25">
      <c r="A52" s="156">
        <v>320.14999999999998</v>
      </c>
      <c r="B52" s="45" t="s">
        <v>26</v>
      </c>
      <c r="C52" s="45"/>
      <c r="D52" s="45"/>
      <c r="G52" s="13">
        <v>320</v>
      </c>
      <c r="H52" s="13"/>
      <c r="I52" s="13">
        <v>200</v>
      </c>
      <c r="J52" s="11"/>
      <c r="K52" s="11">
        <v>0</v>
      </c>
      <c r="L52" s="11">
        <v>200</v>
      </c>
      <c r="M52" s="27">
        <v>500</v>
      </c>
      <c r="N52" s="11">
        <v>500</v>
      </c>
      <c r="O52" s="15">
        <f t="shared" si="5"/>
        <v>1</v>
      </c>
      <c r="P52" s="11">
        <v>0</v>
      </c>
      <c r="Q52" s="11">
        <v>500</v>
      </c>
      <c r="R52" s="10">
        <v>259</v>
      </c>
      <c r="S52" s="10">
        <v>11921</v>
      </c>
      <c r="T52" s="11">
        <v>9205</v>
      </c>
      <c r="U52" s="16">
        <v>12457</v>
      </c>
      <c r="V52" s="11">
        <v>10000</v>
      </c>
      <c r="W52" s="11">
        <v>8543</v>
      </c>
      <c r="X52" s="11">
        <v>10000</v>
      </c>
      <c r="Y52" s="11">
        <v>7572</v>
      </c>
      <c r="Z52" s="11">
        <v>8462</v>
      </c>
      <c r="AA52" s="11">
        <v>7536</v>
      </c>
      <c r="AB52" s="16">
        <v>8979</v>
      </c>
      <c r="AC52" s="16">
        <v>8590</v>
      </c>
      <c r="AD52" s="11">
        <v>7500</v>
      </c>
      <c r="AE52" s="11">
        <v>5232</v>
      </c>
      <c r="AF52" s="11">
        <v>9162</v>
      </c>
      <c r="AG52" s="11">
        <v>7901</v>
      </c>
      <c r="AH52" s="11">
        <v>8753</v>
      </c>
      <c r="AI52" s="11">
        <v>7129</v>
      </c>
      <c r="AJ52" s="39">
        <v>8000</v>
      </c>
      <c r="AK52" s="11">
        <v>7000</v>
      </c>
    </row>
    <row r="53" spans="1:37" x14ac:dyDescent="0.25">
      <c r="A53" s="156">
        <v>320.12</v>
      </c>
      <c r="B53" s="45" t="s">
        <v>412</v>
      </c>
      <c r="C53" s="45"/>
      <c r="D53" s="45"/>
      <c r="G53" s="13">
        <v>1500</v>
      </c>
      <c r="H53" s="13"/>
      <c r="I53" s="13">
        <v>3000</v>
      </c>
      <c r="J53" s="11"/>
      <c r="K53" s="11">
        <v>500</v>
      </c>
      <c r="L53" s="11">
        <v>1000</v>
      </c>
      <c r="M53" s="27">
        <v>1500</v>
      </c>
      <c r="N53" s="11">
        <v>1500</v>
      </c>
      <c r="O53" s="15">
        <f t="shared" si="5"/>
        <v>1</v>
      </c>
      <c r="P53" s="11">
        <v>500</v>
      </c>
      <c r="Q53" s="11">
        <v>500</v>
      </c>
      <c r="R53" s="10">
        <v>500</v>
      </c>
      <c r="S53" s="10">
        <v>0</v>
      </c>
      <c r="T53" s="11">
        <v>0</v>
      </c>
      <c r="U53" s="11">
        <v>2000</v>
      </c>
      <c r="V53" s="11">
        <v>0</v>
      </c>
      <c r="W53" s="11">
        <v>800</v>
      </c>
      <c r="X53" s="11">
        <v>0</v>
      </c>
      <c r="Y53" s="11">
        <v>900</v>
      </c>
      <c r="Z53" s="11">
        <v>1025</v>
      </c>
      <c r="AA53" s="11">
        <v>625</v>
      </c>
      <c r="AB53" s="16">
        <v>600</v>
      </c>
      <c r="AC53" s="16">
        <v>550</v>
      </c>
      <c r="AD53" s="11">
        <v>650</v>
      </c>
      <c r="AE53" s="11">
        <v>300</v>
      </c>
      <c r="AF53" s="11">
        <v>350</v>
      </c>
      <c r="AG53" s="11">
        <v>200</v>
      </c>
      <c r="AH53" s="11">
        <v>650</v>
      </c>
      <c r="AI53" s="11">
        <v>500</v>
      </c>
      <c r="AJ53" s="39">
        <v>600</v>
      </c>
      <c r="AK53" s="11">
        <v>500</v>
      </c>
    </row>
    <row r="54" spans="1:37" x14ac:dyDescent="0.25">
      <c r="A54" s="156">
        <v>320.02999999999997</v>
      </c>
      <c r="B54" s="45" t="s">
        <v>27</v>
      </c>
      <c r="C54" s="45"/>
      <c r="D54" s="45"/>
      <c r="G54" s="13">
        <v>8682</v>
      </c>
      <c r="H54" s="13">
        <v>0</v>
      </c>
      <c r="I54" s="13">
        <v>9167</v>
      </c>
      <c r="J54" s="11">
        <v>0</v>
      </c>
      <c r="K54" s="11">
        <v>5045</v>
      </c>
      <c r="L54" s="11">
        <v>4000</v>
      </c>
      <c r="M54" s="27">
        <v>9458</v>
      </c>
      <c r="N54" s="11">
        <v>7327</v>
      </c>
      <c r="O54" s="15">
        <f t="shared" si="5"/>
        <v>0.77468809473461619</v>
      </c>
      <c r="P54" s="11">
        <v>18406</v>
      </c>
      <c r="Q54" s="11">
        <v>12000</v>
      </c>
      <c r="R54" s="10">
        <v>12164</v>
      </c>
      <c r="S54" s="10">
        <v>9702</v>
      </c>
      <c r="T54" s="11">
        <v>8354</v>
      </c>
      <c r="U54" s="11">
        <v>11333</v>
      </c>
      <c r="V54" s="11">
        <v>10000</v>
      </c>
      <c r="W54" s="11">
        <v>9146</v>
      </c>
      <c r="X54" s="11">
        <v>9000</v>
      </c>
      <c r="Y54" s="11">
        <v>8294</v>
      </c>
      <c r="Z54" s="11">
        <v>6937</v>
      </c>
      <c r="AA54" s="11">
        <v>6255</v>
      </c>
      <c r="AB54" s="16">
        <v>7287</v>
      </c>
      <c r="AC54" s="16">
        <v>6550</v>
      </c>
      <c r="AD54" s="11">
        <v>7000</v>
      </c>
      <c r="AE54" s="11">
        <v>11750</v>
      </c>
      <c r="AF54" s="11">
        <v>7831</v>
      </c>
      <c r="AG54" s="11">
        <v>6619</v>
      </c>
      <c r="AH54" s="11">
        <v>11614</v>
      </c>
      <c r="AI54" s="11">
        <v>10063</v>
      </c>
      <c r="AJ54" s="39">
        <v>9000</v>
      </c>
      <c r="AK54" s="16">
        <v>9000</v>
      </c>
    </row>
    <row r="55" spans="1:37" x14ac:dyDescent="0.25">
      <c r="A55" s="156">
        <v>320.01</v>
      </c>
      <c r="B55" s="45" t="s">
        <v>28</v>
      </c>
      <c r="C55" s="45"/>
      <c r="D55" s="45"/>
      <c r="G55" s="13">
        <v>21476</v>
      </c>
      <c r="H55" s="13">
        <v>0</v>
      </c>
      <c r="I55" s="13">
        <v>23081</v>
      </c>
      <c r="J55" s="11">
        <v>0</v>
      </c>
      <c r="K55" s="11">
        <v>12215</v>
      </c>
      <c r="L55" s="11">
        <v>10000</v>
      </c>
      <c r="M55" s="27">
        <v>13707</v>
      </c>
      <c r="N55" s="11">
        <v>10086</v>
      </c>
      <c r="O55" s="15">
        <f t="shared" si="5"/>
        <v>0.73582840884219747</v>
      </c>
      <c r="P55" s="11">
        <v>18352</v>
      </c>
      <c r="Q55" s="11">
        <v>10000</v>
      </c>
      <c r="R55" s="10">
        <v>11299</v>
      </c>
      <c r="S55" s="10">
        <v>29673</v>
      </c>
      <c r="T55" s="11">
        <v>25581</v>
      </c>
      <c r="U55" s="11">
        <v>34929</v>
      </c>
      <c r="V55" s="11">
        <v>25000</v>
      </c>
      <c r="W55" s="11">
        <v>34546</v>
      </c>
      <c r="X55" s="11">
        <v>23787</v>
      </c>
      <c r="Y55" s="11">
        <v>24333</v>
      </c>
      <c r="Z55" s="16">
        <v>21259</v>
      </c>
      <c r="AA55" s="16">
        <v>20361</v>
      </c>
      <c r="AB55" s="16">
        <v>21917</v>
      </c>
      <c r="AC55" s="16">
        <v>19081</v>
      </c>
      <c r="AD55" s="11">
        <v>18000</v>
      </c>
      <c r="AE55" s="11">
        <v>44388</v>
      </c>
      <c r="AF55" s="11">
        <v>23594</v>
      </c>
      <c r="AG55" s="11">
        <v>20418</v>
      </c>
      <c r="AH55" s="11">
        <v>47181</v>
      </c>
      <c r="AI55" s="11">
        <v>41411</v>
      </c>
      <c r="AJ55" s="39">
        <v>40000</v>
      </c>
      <c r="AK55" s="11">
        <v>40000</v>
      </c>
    </row>
    <row r="56" spans="1:37" x14ac:dyDescent="0.25">
      <c r="A56" s="156">
        <v>320.14</v>
      </c>
      <c r="B56" s="45" t="s">
        <v>424</v>
      </c>
      <c r="C56" s="45"/>
      <c r="D56" s="45"/>
      <c r="G56" s="13">
        <v>552</v>
      </c>
      <c r="H56" s="13">
        <v>0</v>
      </c>
      <c r="I56" s="13">
        <v>100</v>
      </c>
      <c r="J56" s="11">
        <v>0</v>
      </c>
      <c r="K56" s="11">
        <v>0</v>
      </c>
      <c r="L56" s="16">
        <v>0</v>
      </c>
      <c r="M56" s="27">
        <v>0</v>
      </c>
      <c r="N56" s="11">
        <v>0</v>
      </c>
      <c r="O56" s="15">
        <v>0</v>
      </c>
      <c r="P56" s="11">
        <v>0</v>
      </c>
      <c r="Q56" s="11"/>
      <c r="R56" s="10">
        <v>0</v>
      </c>
      <c r="S56" s="10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1500</v>
      </c>
      <c r="AA56" s="11">
        <v>1000</v>
      </c>
      <c r="AB56" s="16">
        <v>0</v>
      </c>
      <c r="AC56" s="16">
        <v>2000</v>
      </c>
      <c r="AD56" s="11">
        <v>0</v>
      </c>
      <c r="AE56" s="11">
        <v>0</v>
      </c>
      <c r="AF56" s="11">
        <v>0</v>
      </c>
      <c r="AG56" s="11">
        <v>500</v>
      </c>
      <c r="AH56" s="11">
        <v>1500</v>
      </c>
      <c r="AI56" s="11">
        <v>500</v>
      </c>
      <c r="AJ56" s="39">
        <v>500</v>
      </c>
      <c r="AK56" s="11">
        <v>500</v>
      </c>
    </row>
    <row r="57" spans="1:37" x14ac:dyDescent="0.25">
      <c r="A57" s="156">
        <v>320.10000000000002</v>
      </c>
      <c r="B57" s="45" t="s">
        <v>29</v>
      </c>
      <c r="C57" s="45"/>
      <c r="D57" s="45"/>
      <c r="G57" s="13">
        <v>100</v>
      </c>
      <c r="H57" s="13">
        <v>0</v>
      </c>
      <c r="I57" s="13">
        <v>50</v>
      </c>
      <c r="J57" s="11">
        <v>0</v>
      </c>
      <c r="K57" s="11">
        <v>160</v>
      </c>
      <c r="L57" s="16">
        <v>400</v>
      </c>
      <c r="M57" s="27">
        <v>350</v>
      </c>
      <c r="N57" s="11">
        <v>552</v>
      </c>
      <c r="O57" s="15">
        <f t="shared" si="5"/>
        <v>1.5771428571428572</v>
      </c>
      <c r="P57" s="11">
        <v>852</v>
      </c>
      <c r="Q57" s="11">
        <v>650</v>
      </c>
      <c r="R57" s="10">
        <v>328</v>
      </c>
      <c r="S57" s="10">
        <v>880</v>
      </c>
      <c r="T57" s="11">
        <v>532</v>
      </c>
      <c r="U57" s="11">
        <v>812</v>
      </c>
      <c r="V57" s="11">
        <v>984</v>
      </c>
      <c r="W57" s="11">
        <v>480</v>
      </c>
      <c r="X57" s="11">
        <v>800</v>
      </c>
      <c r="Y57" s="11">
        <v>768</v>
      </c>
      <c r="Z57" s="11">
        <v>1057</v>
      </c>
      <c r="AA57" s="11">
        <v>634</v>
      </c>
      <c r="AB57" s="16">
        <v>814</v>
      </c>
      <c r="AC57" s="16">
        <v>612</v>
      </c>
      <c r="AD57" s="11">
        <v>750</v>
      </c>
      <c r="AE57" s="11">
        <v>0</v>
      </c>
      <c r="AF57" s="11">
        <v>783</v>
      </c>
      <c r="AG57" s="11">
        <v>585</v>
      </c>
      <c r="AH57" s="11">
        <v>747</v>
      </c>
      <c r="AI57" s="11">
        <v>558</v>
      </c>
      <c r="AJ57" s="39">
        <v>450</v>
      </c>
      <c r="AK57" s="11">
        <v>600</v>
      </c>
    </row>
    <row r="58" spans="1:37" x14ac:dyDescent="0.25">
      <c r="A58" s="156">
        <v>370.36099999999999</v>
      </c>
      <c r="B58" s="45" t="s">
        <v>30</v>
      </c>
      <c r="C58" s="45"/>
      <c r="D58" s="45"/>
      <c r="G58" s="13">
        <v>145</v>
      </c>
      <c r="H58" s="13">
        <v>0</v>
      </c>
      <c r="I58" s="13">
        <v>225</v>
      </c>
      <c r="J58" s="11">
        <v>0</v>
      </c>
      <c r="K58" s="11">
        <v>45</v>
      </c>
      <c r="L58" s="16">
        <v>45</v>
      </c>
      <c r="M58" s="27">
        <v>40</v>
      </c>
      <c r="N58" s="11">
        <v>40</v>
      </c>
      <c r="O58" s="15">
        <f t="shared" si="5"/>
        <v>1</v>
      </c>
      <c r="P58" s="11">
        <v>0</v>
      </c>
      <c r="Q58" s="11">
        <v>100</v>
      </c>
      <c r="R58" s="10">
        <v>0</v>
      </c>
      <c r="S58" s="10">
        <v>0</v>
      </c>
      <c r="T58" s="11">
        <v>100</v>
      </c>
      <c r="U58" s="11">
        <v>100</v>
      </c>
      <c r="V58" s="11">
        <v>100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6">
        <v>0</v>
      </c>
      <c r="AC58" s="16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39">
        <v>0</v>
      </c>
      <c r="AK58" s="11">
        <v>0</v>
      </c>
    </row>
    <row r="59" spans="1:37" s="17" customFormat="1" ht="13.8" thickBot="1" x14ac:dyDescent="0.3">
      <c r="A59" s="157"/>
      <c r="B59" s="65" t="s">
        <v>31</v>
      </c>
      <c r="C59" s="12"/>
      <c r="D59" s="12"/>
      <c r="G59" s="18">
        <f>SUM(G51:G58)</f>
        <v>32775</v>
      </c>
      <c r="H59" s="18"/>
      <c r="I59" s="54">
        <f>SUM(I51:I58)</f>
        <v>35823</v>
      </c>
      <c r="J59" s="55"/>
      <c r="K59" s="55">
        <f>SUM(K51:K58)</f>
        <v>17965</v>
      </c>
      <c r="L59" s="55">
        <f>SUM(L51:L58)</f>
        <v>15645</v>
      </c>
      <c r="M59" s="59">
        <f>SUM(M51:M58)</f>
        <v>28255</v>
      </c>
      <c r="N59" s="55">
        <f>SUM(N51:N58)</f>
        <v>21180</v>
      </c>
      <c r="O59" s="57">
        <f t="shared" si="5"/>
        <v>0.74960184038223321</v>
      </c>
      <c r="P59" s="55">
        <f t="shared" ref="P59:U59" si="17">SUM(P51:P58)</f>
        <v>41210</v>
      </c>
      <c r="Q59" s="55">
        <f t="shared" si="17"/>
        <v>24750</v>
      </c>
      <c r="R59" s="56">
        <f t="shared" si="17"/>
        <v>26550</v>
      </c>
      <c r="S59" s="56">
        <f t="shared" si="17"/>
        <v>57276</v>
      </c>
      <c r="T59" s="55">
        <f t="shared" si="17"/>
        <v>47202</v>
      </c>
      <c r="U59" s="55">
        <f t="shared" si="17"/>
        <v>63131</v>
      </c>
      <c r="V59" s="55">
        <f t="shared" ref="V59:AA59" si="18">SUM(V51:V58)</f>
        <v>48084</v>
      </c>
      <c r="W59" s="55">
        <f t="shared" si="18"/>
        <v>53515</v>
      </c>
      <c r="X59" s="55">
        <f t="shared" si="18"/>
        <v>44587</v>
      </c>
      <c r="Y59" s="55">
        <f t="shared" si="18"/>
        <v>41867</v>
      </c>
      <c r="Z59" s="55">
        <f t="shared" si="18"/>
        <v>40240</v>
      </c>
      <c r="AA59" s="55">
        <f t="shared" si="18"/>
        <v>36611</v>
      </c>
      <c r="AB59" s="55">
        <f t="shared" ref="AB59:AK59" si="19">SUM(AB51:AB58)</f>
        <v>39597</v>
      </c>
      <c r="AC59" s="55">
        <f t="shared" si="19"/>
        <v>37383</v>
      </c>
      <c r="AD59" s="55">
        <f t="shared" si="19"/>
        <v>33900</v>
      </c>
      <c r="AE59" s="55">
        <f t="shared" si="19"/>
        <v>61670</v>
      </c>
      <c r="AF59" s="55">
        <f t="shared" si="19"/>
        <v>41720</v>
      </c>
      <c r="AG59" s="55">
        <f t="shared" si="19"/>
        <v>36223</v>
      </c>
      <c r="AH59" s="55">
        <f t="shared" si="19"/>
        <v>70445</v>
      </c>
      <c r="AI59" s="55">
        <f t="shared" si="19"/>
        <v>60161</v>
      </c>
      <c r="AJ59" s="55">
        <f t="shared" si="19"/>
        <v>58550</v>
      </c>
      <c r="AK59" s="55">
        <f t="shared" si="19"/>
        <v>57600</v>
      </c>
    </row>
    <row r="60" spans="1:37" x14ac:dyDescent="0.25">
      <c r="A60" s="156"/>
      <c r="B60" s="45"/>
      <c r="C60" s="45"/>
      <c r="D60" s="45"/>
      <c r="G60" s="13"/>
      <c r="H60" s="13"/>
      <c r="I60" s="13"/>
      <c r="J60" s="11"/>
      <c r="K60" s="11"/>
      <c r="L60" s="11"/>
      <c r="Q60" s="10"/>
      <c r="R60" s="10"/>
      <c r="S60" s="10"/>
    </row>
    <row r="61" spans="1:37" x14ac:dyDescent="0.25">
      <c r="A61" s="156">
        <v>360.13</v>
      </c>
      <c r="B61" s="45" t="s">
        <v>32</v>
      </c>
      <c r="C61" s="45"/>
      <c r="D61" s="45"/>
      <c r="G61" s="13">
        <v>1335</v>
      </c>
      <c r="H61" s="13"/>
      <c r="I61" s="13">
        <v>1737</v>
      </c>
      <c r="J61" s="11"/>
      <c r="K61" s="11">
        <v>1800</v>
      </c>
      <c r="L61" s="11">
        <v>1500</v>
      </c>
      <c r="M61" s="11">
        <v>2360</v>
      </c>
      <c r="N61" s="11">
        <v>1940</v>
      </c>
      <c r="O61" s="15">
        <f t="shared" ref="O61:O70" si="20">SUM(N61/M61)</f>
        <v>0.82203389830508478</v>
      </c>
      <c r="P61" s="11">
        <v>1610</v>
      </c>
      <c r="Q61" s="11">
        <v>1500</v>
      </c>
      <c r="R61" s="10">
        <v>1275</v>
      </c>
      <c r="S61" s="10">
        <v>1475</v>
      </c>
      <c r="T61" s="11">
        <v>1115</v>
      </c>
      <c r="U61" s="11">
        <v>2235</v>
      </c>
      <c r="V61" s="11">
        <v>1500</v>
      </c>
      <c r="W61" s="11">
        <v>2285</v>
      </c>
      <c r="X61" s="11">
        <v>1700</v>
      </c>
      <c r="Y61" s="11">
        <v>2080</v>
      </c>
      <c r="Z61" s="11">
        <v>1915</v>
      </c>
      <c r="AA61" s="11">
        <v>1375</v>
      </c>
      <c r="AB61" s="16">
        <v>1110</v>
      </c>
      <c r="AC61" s="16">
        <v>1005</v>
      </c>
      <c r="AD61" s="11">
        <v>1000</v>
      </c>
      <c r="AE61" s="11">
        <v>605</v>
      </c>
      <c r="AF61" s="11">
        <v>3925</v>
      </c>
      <c r="AG61" s="11">
        <v>2390</v>
      </c>
      <c r="AH61" s="11">
        <v>1785</v>
      </c>
      <c r="AI61" s="11">
        <v>1410</v>
      </c>
      <c r="AJ61" s="39">
        <v>1500</v>
      </c>
      <c r="AK61" s="11">
        <v>1300</v>
      </c>
    </row>
    <row r="62" spans="1:37" x14ac:dyDescent="0.25">
      <c r="A62" s="156">
        <v>360.14</v>
      </c>
      <c r="B62" s="45" t="s">
        <v>33</v>
      </c>
      <c r="C62" s="45"/>
      <c r="D62" s="45"/>
      <c r="G62" s="22">
        <v>40</v>
      </c>
      <c r="H62" s="22"/>
      <c r="I62" s="22">
        <v>120</v>
      </c>
      <c r="J62" s="22"/>
      <c r="K62" s="22">
        <v>110</v>
      </c>
      <c r="L62" s="22">
        <v>50</v>
      </c>
      <c r="M62" s="23">
        <v>120</v>
      </c>
      <c r="N62" s="11">
        <v>90</v>
      </c>
      <c r="O62" s="15">
        <f t="shared" si="20"/>
        <v>0.75</v>
      </c>
      <c r="P62" s="23">
        <v>150</v>
      </c>
      <c r="Q62" s="11">
        <v>200</v>
      </c>
      <c r="R62" s="10">
        <v>960</v>
      </c>
      <c r="S62" s="10">
        <v>1500</v>
      </c>
      <c r="T62" s="11">
        <v>1250</v>
      </c>
      <c r="U62" s="11">
        <v>800</v>
      </c>
      <c r="V62" s="11">
        <v>800</v>
      </c>
      <c r="W62" s="11">
        <v>1350</v>
      </c>
      <c r="X62" s="11">
        <v>1000</v>
      </c>
      <c r="Y62" s="11">
        <v>1500</v>
      </c>
      <c r="Z62" s="11">
        <v>750</v>
      </c>
      <c r="AA62" s="11">
        <v>700</v>
      </c>
      <c r="AB62" s="16">
        <v>100</v>
      </c>
      <c r="AC62" s="16">
        <v>100</v>
      </c>
      <c r="AD62" s="11">
        <v>500</v>
      </c>
      <c r="AE62" s="11">
        <v>50</v>
      </c>
      <c r="AF62" s="11">
        <v>600</v>
      </c>
      <c r="AG62" s="11">
        <v>400</v>
      </c>
      <c r="AH62" s="11">
        <v>400</v>
      </c>
      <c r="AI62" s="11">
        <v>400</v>
      </c>
      <c r="AJ62" s="39">
        <v>400</v>
      </c>
      <c r="AK62" s="11">
        <v>400</v>
      </c>
    </row>
    <row r="63" spans="1:37" x14ac:dyDescent="0.25">
      <c r="A63" s="156">
        <v>370.31099999999998</v>
      </c>
      <c r="B63" s="45" t="s">
        <v>336</v>
      </c>
      <c r="C63" s="45"/>
      <c r="D63" s="45"/>
      <c r="G63" s="22"/>
      <c r="H63" s="22"/>
      <c r="I63" s="22">
        <v>0</v>
      </c>
      <c r="J63" s="22"/>
      <c r="K63" s="22">
        <v>0</v>
      </c>
      <c r="L63" s="22"/>
      <c r="M63" s="23">
        <v>7409</v>
      </c>
      <c r="N63" s="11"/>
      <c r="O63" s="15"/>
      <c r="P63" s="23">
        <v>23826</v>
      </c>
      <c r="Q63" s="11">
        <v>23000</v>
      </c>
      <c r="R63" s="10">
        <v>62429</v>
      </c>
      <c r="S63" s="10">
        <v>12076</v>
      </c>
      <c r="T63" s="11">
        <v>4833</v>
      </c>
      <c r="U63" s="16">
        <v>18825</v>
      </c>
      <c r="V63" s="11">
        <v>10000</v>
      </c>
      <c r="W63" s="11">
        <v>24027</v>
      </c>
      <c r="X63" s="11">
        <v>10000</v>
      </c>
      <c r="Y63" s="11">
        <v>12094</v>
      </c>
      <c r="Z63" s="11">
        <v>12521</v>
      </c>
      <c r="AA63" s="11">
        <v>5930</v>
      </c>
      <c r="AB63" s="16">
        <v>2274</v>
      </c>
      <c r="AC63" s="16">
        <v>227</v>
      </c>
      <c r="AD63" s="11">
        <v>5000</v>
      </c>
      <c r="AE63" s="11">
        <v>408</v>
      </c>
      <c r="AF63" s="11">
        <v>4305</v>
      </c>
      <c r="AG63" s="11">
        <v>2097</v>
      </c>
      <c r="AH63" s="11">
        <v>2430</v>
      </c>
      <c r="AI63" s="11">
        <v>2430</v>
      </c>
      <c r="AJ63" s="39">
        <v>2500</v>
      </c>
      <c r="AK63" s="11">
        <v>1500</v>
      </c>
    </row>
    <row r="64" spans="1:37" x14ac:dyDescent="0.25">
      <c r="A64" s="156">
        <v>370.33100000000002</v>
      </c>
      <c r="B64" s="45" t="s">
        <v>34</v>
      </c>
      <c r="C64" s="45"/>
      <c r="D64" s="45"/>
      <c r="G64" s="13">
        <v>0</v>
      </c>
      <c r="H64" s="13"/>
      <c r="I64" s="13">
        <v>0</v>
      </c>
      <c r="J64" s="11"/>
      <c r="K64" s="11">
        <v>50</v>
      </c>
      <c r="L64" s="11">
        <v>0</v>
      </c>
      <c r="M64" s="11">
        <v>50</v>
      </c>
      <c r="N64" s="11">
        <v>0</v>
      </c>
      <c r="O64" s="15">
        <v>0</v>
      </c>
      <c r="P64" s="11">
        <v>2250</v>
      </c>
      <c r="Q64" s="11">
        <v>1000</v>
      </c>
      <c r="R64" s="10">
        <v>1750</v>
      </c>
      <c r="S64" s="10">
        <v>2900</v>
      </c>
      <c r="T64" s="11">
        <v>2750</v>
      </c>
      <c r="U64" s="11">
        <v>1850</v>
      </c>
      <c r="V64" s="11">
        <v>1000</v>
      </c>
      <c r="W64" s="11">
        <v>750</v>
      </c>
      <c r="X64" s="11">
        <v>1000</v>
      </c>
      <c r="Y64" s="11">
        <v>300</v>
      </c>
      <c r="Z64" s="11">
        <v>0</v>
      </c>
      <c r="AA64" s="11">
        <v>0</v>
      </c>
      <c r="AB64" s="16">
        <v>0</v>
      </c>
      <c r="AC64" s="16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39">
        <v>0</v>
      </c>
      <c r="AK64" s="11">
        <v>0</v>
      </c>
    </row>
    <row r="65" spans="1:37" x14ac:dyDescent="0.25">
      <c r="A65" s="156">
        <v>362</v>
      </c>
      <c r="B65" s="45" t="s">
        <v>212</v>
      </c>
      <c r="C65" s="45"/>
      <c r="D65" s="45"/>
      <c r="G65" s="13">
        <v>0</v>
      </c>
      <c r="H65" s="13"/>
      <c r="I65" s="13">
        <v>0</v>
      </c>
      <c r="J65" s="11"/>
      <c r="K65" s="11">
        <v>8097</v>
      </c>
      <c r="L65" s="16">
        <v>8097</v>
      </c>
      <c r="M65" s="16">
        <v>7925</v>
      </c>
      <c r="N65" s="11">
        <v>7925</v>
      </c>
      <c r="O65" s="15">
        <f t="shared" si="20"/>
        <v>1</v>
      </c>
      <c r="P65" s="16">
        <v>8515</v>
      </c>
      <c r="Q65" s="11">
        <v>8189</v>
      </c>
      <c r="R65" s="10">
        <v>8373</v>
      </c>
      <c r="S65" s="10">
        <v>9622</v>
      </c>
      <c r="T65" s="11">
        <v>9622</v>
      </c>
      <c r="U65" s="11">
        <v>9388</v>
      </c>
      <c r="V65" s="16">
        <v>9300</v>
      </c>
      <c r="W65" s="11">
        <v>9441</v>
      </c>
      <c r="X65" s="11">
        <v>9300</v>
      </c>
      <c r="Y65" s="11">
        <v>9559</v>
      </c>
      <c r="Z65" s="11">
        <v>9037</v>
      </c>
      <c r="AA65" s="11">
        <v>9037</v>
      </c>
      <c r="AB65" s="16">
        <v>6556</v>
      </c>
      <c r="AC65" s="16">
        <v>6556</v>
      </c>
      <c r="AD65" s="11">
        <v>9560</v>
      </c>
      <c r="AE65" s="11">
        <v>4690</v>
      </c>
      <c r="AF65" s="11">
        <v>5172</v>
      </c>
      <c r="AG65" s="11">
        <v>5172</v>
      </c>
      <c r="AH65" s="11">
        <v>4171</v>
      </c>
      <c r="AI65" s="11">
        <v>4171</v>
      </c>
      <c r="AJ65" s="39">
        <v>4280</v>
      </c>
      <c r="AK65" s="11">
        <v>4000</v>
      </c>
    </row>
    <row r="66" spans="1:37" s="17" customFormat="1" ht="13.8" thickBot="1" x14ac:dyDescent="0.3">
      <c r="A66" s="157"/>
      <c r="B66" s="65" t="s">
        <v>35</v>
      </c>
      <c r="C66" s="12"/>
      <c r="D66" s="12"/>
      <c r="G66" s="18">
        <f>SUM(G61:G65)</f>
        <v>1375</v>
      </c>
      <c r="H66" s="18"/>
      <c r="I66" s="54">
        <f>SUM(I61:I65)</f>
        <v>1857</v>
      </c>
      <c r="J66" s="55"/>
      <c r="K66" s="55">
        <f>SUM(K61:K65)</f>
        <v>10057</v>
      </c>
      <c r="L66" s="55">
        <f>SUM(L61:L65)</f>
        <v>9647</v>
      </c>
      <c r="M66" s="56">
        <f>SUM(M61:M65)</f>
        <v>17864</v>
      </c>
      <c r="N66" s="55">
        <f>SUM(N61:N65)</f>
        <v>9955</v>
      </c>
      <c r="O66" s="57">
        <f t="shared" si="20"/>
        <v>0.55726600985221675</v>
      </c>
      <c r="P66" s="56">
        <f t="shared" ref="P66:U66" si="21">SUM(P61:P65)</f>
        <v>36351</v>
      </c>
      <c r="Q66" s="55">
        <f t="shared" si="21"/>
        <v>33889</v>
      </c>
      <c r="R66" s="56">
        <f t="shared" si="21"/>
        <v>74787</v>
      </c>
      <c r="S66" s="56">
        <f t="shared" si="21"/>
        <v>27573</v>
      </c>
      <c r="T66" s="55">
        <f t="shared" si="21"/>
        <v>19570</v>
      </c>
      <c r="U66" s="55">
        <f t="shared" si="21"/>
        <v>33098</v>
      </c>
      <c r="V66" s="55">
        <f t="shared" ref="V66:AA66" si="22">SUM(V61:V65)</f>
        <v>22600</v>
      </c>
      <c r="W66" s="55">
        <f t="shared" si="22"/>
        <v>37853</v>
      </c>
      <c r="X66" s="55">
        <f t="shared" si="22"/>
        <v>23000</v>
      </c>
      <c r="Y66" s="55">
        <f t="shared" si="22"/>
        <v>25533</v>
      </c>
      <c r="Z66" s="55">
        <f t="shared" si="22"/>
        <v>24223</v>
      </c>
      <c r="AA66" s="55">
        <f t="shared" si="22"/>
        <v>17042</v>
      </c>
      <c r="AB66" s="55">
        <f t="shared" ref="AB66:AK66" si="23">SUM(AB61:AB65)</f>
        <v>10040</v>
      </c>
      <c r="AC66" s="55">
        <f t="shared" si="23"/>
        <v>7888</v>
      </c>
      <c r="AD66" s="55">
        <f t="shared" si="23"/>
        <v>16060</v>
      </c>
      <c r="AE66" s="55">
        <f t="shared" si="23"/>
        <v>5753</v>
      </c>
      <c r="AF66" s="55">
        <f t="shared" si="23"/>
        <v>14002</v>
      </c>
      <c r="AG66" s="55">
        <f t="shared" si="23"/>
        <v>10059</v>
      </c>
      <c r="AH66" s="55">
        <f t="shared" si="23"/>
        <v>8786</v>
      </c>
      <c r="AI66" s="55">
        <f t="shared" si="23"/>
        <v>8411</v>
      </c>
      <c r="AJ66" s="55">
        <f t="shared" si="23"/>
        <v>8680</v>
      </c>
      <c r="AK66" s="55">
        <f t="shared" si="23"/>
        <v>7200</v>
      </c>
    </row>
    <row r="67" spans="1:37" x14ac:dyDescent="0.25">
      <c r="A67" s="156"/>
      <c r="B67" s="45"/>
      <c r="C67" s="45"/>
      <c r="D67" s="45"/>
      <c r="G67" s="13"/>
      <c r="H67" s="13"/>
      <c r="I67" s="13"/>
      <c r="J67" s="11"/>
      <c r="K67" s="11"/>
      <c r="L67" s="11"/>
      <c r="Q67" s="10"/>
      <c r="R67" s="10"/>
      <c r="S67" s="10"/>
    </row>
    <row r="68" spans="1:37" x14ac:dyDescent="0.25">
      <c r="A68" s="156">
        <v>360.09</v>
      </c>
      <c r="B68" s="45" t="s">
        <v>36</v>
      </c>
      <c r="C68" s="45"/>
      <c r="D68" s="45"/>
      <c r="G68" s="13">
        <v>1250</v>
      </c>
      <c r="H68" s="13"/>
      <c r="I68" s="13">
        <v>622</v>
      </c>
      <c r="J68" s="11"/>
      <c r="K68" s="11">
        <v>1667</v>
      </c>
      <c r="L68" s="11">
        <v>1300</v>
      </c>
      <c r="M68" s="11">
        <v>20595</v>
      </c>
      <c r="N68" s="11">
        <v>15125</v>
      </c>
      <c r="O68" s="15">
        <f t="shared" si="20"/>
        <v>0.73440155377518812</v>
      </c>
      <c r="P68" s="10">
        <v>12445</v>
      </c>
      <c r="Q68" s="11">
        <v>5500</v>
      </c>
      <c r="R68" s="10">
        <v>15250</v>
      </c>
      <c r="S68" s="10">
        <v>4777</v>
      </c>
      <c r="T68" s="11">
        <v>3237</v>
      </c>
      <c r="U68" s="16">
        <v>7090</v>
      </c>
      <c r="V68" s="24">
        <v>5000</v>
      </c>
      <c r="W68" s="11">
        <v>5965</v>
      </c>
      <c r="X68" s="11">
        <v>6000</v>
      </c>
      <c r="Y68" s="11">
        <v>6650</v>
      </c>
      <c r="Z68" s="11">
        <v>11585</v>
      </c>
      <c r="AA68" s="11">
        <v>10080</v>
      </c>
      <c r="AB68" s="16">
        <v>6175</v>
      </c>
      <c r="AC68" s="16">
        <v>5870</v>
      </c>
      <c r="AD68" s="11">
        <v>8700</v>
      </c>
      <c r="AE68" s="11">
        <v>5455</v>
      </c>
      <c r="AF68" s="11">
        <v>13390</v>
      </c>
      <c r="AG68" s="11">
        <v>8395</v>
      </c>
      <c r="AH68" s="11">
        <v>6703</v>
      </c>
      <c r="AI68" s="11">
        <v>6583</v>
      </c>
      <c r="AJ68" s="39">
        <v>8500</v>
      </c>
      <c r="AK68" s="11">
        <v>8500</v>
      </c>
    </row>
    <row r="69" spans="1:37" x14ac:dyDescent="0.25">
      <c r="A69" s="156">
        <v>370.35899999999998</v>
      </c>
      <c r="B69" s="45" t="s">
        <v>37</v>
      </c>
      <c r="C69" s="45"/>
      <c r="D69" s="45"/>
      <c r="G69" s="22">
        <v>4000</v>
      </c>
      <c r="H69" s="22"/>
      <c r="I69" s="22">
        <v>5710</v>
      </c>
      <c r="J69" s="22"/>
      <c r="K69" s="22">
        <v>6052</v>
      </c>
      <c r="L69" s="22">
        <v>5710</v>
      </c>
      <c r="M69" s="23">
        <v>6267</v>
      </c>
      <c r="N69" s="11">
        <v>0</v>
      </c>
      <c r="O69" s="15">
        <f t="shared" si="20"/>
        <v>0</v>
      </c>
      <c r="P69" s="23">
        <v>7637</v>
      </c>
      <c r="Q69" s="11">
        <v>5710</v>
      </c>
      <c r="R69" s="10">
        <v>6762</v>
      </c>
      <c r="S69" s="10">
        <v>4255</v>
      </c>
      <c r="T69" s="11">
        <v>4255</v>
      </c>
      <c r="U69" s="11">
        <v>13399</v>
      </c>
      <c r="V69" s="46">
        <v>6500</v>
      </c>
      <c r="W69" s="11">
        <v>6581</v>
      </c>
      <c r="X69" s="11">
        <v>6500</v>
      </c>
      <c r="Y69" s="11">
        <v>7349</v>
      </c>
      <c r="Z69" s="11">
        <v>7345</v>
      </c>
      <c r="AA69" s="11">
        <v>0</v>
      </c>
      <c r="AB69" s="16">
        <v>7439</v>
      </c>
      <c r="AC69" s="16">
        <v>7440</v>
      </c>
      <c r="AD69" s="11">
        <v>7500</v>
      </c>
      <c r="AE69" s="11">
        <v>0</v>
      </c>
      <c r="AF69" s="16">
        <v>0</v>
      </c>
      <c r="AG69" s="16">
        <v>7500</v>
      </c>
      <c r="AH69" s="11">
        <v>9552</v>
      </c>
      <c r="AI69" s="11">
        <v>9552</v>
      </c>
      <c r="AJ69" s="39">
        <v>9550</v>
      </c>
      <c r="AK69" s="16">
        <v>11000</v>
      </c>
    </row>
    <row r="70" spans="1:37" s="17" customFormat="1" ht="13.8" thickBot="1" x14ac:dyDescent="0.3">
      <c r="A70" s="157"/>
      <c r="B70" s="65" t="s">
        <v>38</v>
      </c>
      <c r="C70" s="12"/>
      <c r="D70" s="12"/>
      <c r="G70" s="30">
        <f>SUM(G68:G69)</f>
        <v>5250</v>
      </c>
      <c r="H70" s="30"/>
      <c r="I70" s="54">
        <f>SUM(I68:I69)</f>
        <v>6332</v>
      </c>
      <c r="J70" s="54"/>
      <c r="K70" s="54">
        <f>SUM(K68:K69)</f>
        <v>7719</v>
      </c>
      <c r="L70" s="54">
        <f>SUM(L68:L69)</f>
        <v>7010</v>
      </c>
      <c r="M70" s="56">
        <f>SUM(M68:M69)</f>
        <v>26862</v>
      </c>
      <c r="N70" s="55">
        <f>SUM(N68:N69)</f>
        <v>15125</v>
      </c>
      <c r="O70" s="57">
        <f t="shared" si="20"/>
        <v>0.56306306306306309</v>
      </c>
      <c r="P70" s="55">
        <f t="shared" ref="P70:U70" si="24">SUM(P68:P69)</f>
        <v>20082</v>
      </c>
      <c r="Q70" s="55">
        <f t="shared" si="24"/>
        <v>11210</v>
      </c>
      <c r="R70" s="56">
        <f t="shared" si="24"/>
        <v>22012</v>
      </c>
      <c r="S70" s="56">
        <f t="shared" si="24"/>
        <v>9032</v>
      </c>
      <c r="T70" s="55">
        <f t="shared" si="24"/>
        <v>7492</v>
      </c>
      <c r="U70" s="55">
        <f t="shared" si="24"/>
        <v>20489</v>
      </c>
      <c r="V70" s="134">
        <f t="shared" ref="V70:AA70" si="25">SUM(V68:V69)</f>
        <v>11500</v>
      </c>
      <c r="W70" s="55">
        <f t="shared" si="25"/>
        <v>12546</v>
      </c>
      <c r="X70" s="55">
        <f t="shared" si="25"/>
        <v>12500</v>
      </c>
      <c r="Y70" s="55">
        <f t="shared" si="25"/>
        <v>13999</v>
      </c>
      <c r="Z70" s="55">
        <f t="shared" si="25"/>
        <v>18930</v>
      </c>
      <c r="AA70" s="55">
        <f t="shared" si="25"/>
        <v>10080</v>
      </c>
      <c r="AB70" s="55">
        <f>SUM(AB68:AB69)</f>
        <v>13614</v>
      </c>
      <c r="AC70" s="55">
        <f>SUM(AC68:AC69)</f>
        <v>13310</v>
      </c>
      <c r="AD70" s="55">
        <f>SUM(AD68:AD69)</f>
        <v>16200</v>
      </c>
      <c r="AE70" s="55">
        <f>SUM(AE68:AE69)</f>
        <v>5455</v>
      </c>
      <c r="AF70" s="55">
        <f>SUM(AF68:AF69)</f>
        <v>13390</v>
      </c>
      <c r="AG70" s="55">
        <f>SUBTOTAL(9,AG68:AG69)</f>
        <v>15895</v>
      </c>
      <c r="AH70" s="55">
        <f>SUBTOTAL(9,AH68:AH69)</f>
        <v>16255</v>
      </c>
      <c r="AI70" s="55">
        <f>SUBTOTAL(9,AI68:AI69)</f>
        <v>16135</v>
      </c>
      <c r="AJ70" s="55">
        <f>SUBTOTAL(9,AJ68:AJ69)</f>
        <v>18050</v>
      </c>
      <c r="AK70" s="55">
        <f>SUBTOTAL(9,AK68:AK69)</f>
        <v>19500</v>
      </c>
    </row>
    <row r="71" spans="1:37" x14ac:dyDescent="0.25">
      <c r="A71" s="156"/>
      <c r="B71" s="45"/>
      <c r="C71" s="45"/>
      <c r="D71" s="45"/>
      <c r="G71" s="22"/>
      <c r="H71" s="22"/>
      <c r="I71" s="22"/>
      <c r="J71" s="22"/>
      <c r="K71" s="22"/>
      <c r="L71" s="22"/>
      <c r="Q71" s="10"/>
      <c r="R71" s="10"/>
      <c r="S71" s="10"/>
    </row>
    <row r="72" spans="1:37" x14ac:dyDescent="0.25">
      <c r="A72" s="156">
        <v>340.05</v>
      </c>
      <c r="B72" s="45" t="s">
        <v>199</v>
      </c>
      <c r="D72" s="45"/>
      <c r="G72" s="13">
        <v>85</v>
      </c>
      <c r="H72" s="13"/>
      <c r="I72" s="13">
        <v>150</v>
      </c>
      <c r="J72" s="11"/>
      <c r="K72" s="11">
        <v>300</v>
      </c>
      <c r="L72" s="11">
        <v>300</v>
      </c>
      <c r="M72" s="11">
        <v>250</v>
      </c>
      <c r="N72" s="11">
        <v>250</v>
      </c>
      <c r="O72" s="15">
        <f t="shared" ref="O72:O82" si="26">SUM(N72/M72)</f>
        <v>1</v>
      </c>
      <c r="P72" s="11">
        <v>350</v>
      </c>
      <c r="Q72" s="11">
        <v>350</v>
      </c>
      <c r="R72" s="10">
        <v>450</v>
      </c>
      <c r="S72" s="10">
        <v>700</v>
      </c>
      <c r="T72" s="11">
        <v>700</v>
      </c>
      <c r="U72" s="11">
        <v>350</v>
      </c>
      <c r="V72" s="11">
        <v>350</v>
      </c>
      <c r="W72" s="11">
        <v>350</v>
      </c>
      <c r="X72" s="11">
        <v>350</v>
      </c>
      <c r="Y72" s="11">
        <v>1450</v>
      </c>
      <c r="Z72" s="11">
        <v>350</v>
      </c>
      <c r="AA72" s="11">
        <v>350</v>
      </c>
      <c r="AB72" s="16">
        <v>325</v>
      </c>
      <c r="AC72" s="16">
        <v>175</v>
      </c>
      <c r="AD72" s="11">
        <v>350</v>
      </c>
      <c r="AE72" s="11">
        <v>200</v>
      </c>
      <c r="AF72" s="11">
        <v>350</v>
      </c>
      <c r="AG72" s="11">
        <v>350</v>
      </c>
      <c r="AH72" s="11">
        <v>550</v>
      </c>
      <c r="AI72" s="11">
        <v>550</v>
      </c>
      <c r="AJ72" s="39">
        <v>550</v>
      </c>
      <c r="AK72" s="11">
        <v>550</v>
      </c>
    </row>
    <row r="73" spans="1:37" x14ac:dyDescent="0.25">
      <c r="A73" s="156">
        <v>322.10000000000002</v>
      </c>
      <c r="B73" s="45" t="s">
        <v>44</v>
      </c>
      <c r="C73" s="45"/>
      <c r="D73" s="45"/>
      <c r="G73" s="28">
        <v>0</v>
      </c>
      <c r="H73" s="7"/>
      <c r="I73" s="29">
        <v>0</v>
      </c>
      <c r="J73" s="7"/>
      <c r="K73" s="29">
        <v>0</v>
      </c>
      <c r="L73" s="29">
        <v>0</v>
      </c>
      <c r="M73" s="29">
        <v>0</v>
      </c>
      <c r="N73" s="11">
        <v>0</v>
      </c>
      <c r="O73" s="15">
        <v>0</v>
      </c>
      <c r="P73" s="29">
        <v>2000</v>
      </c>
      <c r="Q73" s="11">
        <v>2000</v>
      </c>
      <c r="R73" s="10">
        <v>8620</v>
      </c>
      <c r="S73" s="10">
        <v>1000</v>
      </c>
      <c r="T73" s="11">
        <v>1000</v>
      </c>
      <c r="U73" s="11">
        <v>7000</v>
      </c>
      <c r="V73" s="11">
        <v>2000</v>
      </c>
      <c r="W73" s="16">
        <v>1000</v>
      </c>
      <c r="X73" s="11">
        <v>2000</v>
      </c>
      <c r="Y73" s="11">
        <v>0</v>
      </c>
      <c r="Z73" s="11">
        <v>2000</v>
      </c>
      <c r="AA73" s="11">
        <v>2000</v>
      </c>
      <c r="AB73" s="16">
        <v>2000</v>
      </c>
      <c r="AC73" s="16">
        <v>2000</v>
      </c>
      <c r="AD73" s="11">
        <v>2000</v>
      </c>
      <c r="AE73" s="11">
        <v>0</v>
      </c>
      <c r="AF73" s="16">
        <v>0</v>
      </c>
      <c r="AG73" s="11">
        <v>0</v>
      </c>
      <c r="AH73" s="11">
        <v>2000</v>
      </c>
      <c r="AI73" s="16">
        <v>2000</v>
      </c>
      <c r="AJ73" s="39">
        <v>2000</v>
      </c>
      <c r="AK73" s="11">
        <v>2000</v>
      </c>
    </row>
    <row r="74" spans="1:37" x14ac:dyDescent="0.25">
      <c r="A74" s="156">
        <v>340.04</v>
      </c>
      <c r="B74" s="45" t="s">
        <v>45</v>
      </c>
      <c r="C74" s="45"/>
      <c r="D74" s="45"/>
      <c r="G74" s="13">
        <v>2700</v>
      </c>
      <c r="H74" s="13"/>
      <c r="I74" s="13">
        <v>2325</v>
      </c>
      <c r="J74" s="11"/>
      <c r="K74" s="11">
        <v>1275</v>
      </c>
      <c r="L74" s="11">
        <v>1275</v>
      </c>
      <c r="M74" s="11">
        <v>1575</v>
      </c>
      <c r="N74" s="11">
        <v>1575</v>
      </c>
      <c r="O74" s="15">
        <f t="shared" si="26"/>
        <v>1</v>
      </c>
      <c r="P74" s="11">
        <v>1500</v>
      </c>
      <c r="Q74" s="11">
        <v>1500</v>
      </c>
      <c r="R74" s="10">
        <v>3125</v>
      </c>
      <c r="S74" s="10">
        <v>3400</v>
      </c>
      <c r="T74" s="11">
        <v>3400</v>
      </c>
      <c r="U74" s="11">
        <v>3615</v>
      </c>
      <c r="V74" s="11">
        <v>3600</v>
      </c>
      <c r="W74" s="11">
        <v>4255</v>
      </c>
      <c r="X74" s="11">
        <v>4200</v>
      </c>
      <c r="Y74" s="11">
        <v>4185</v>
      </c>
      <c r="Z74" s="11">
        <v>3675</v>
      </c>
      <c r="AA74" s="11">
        <v>3675</v>
      </c>
      <c r="AB74" s="16">
        <v>1560</v>
      </c>
      <c r="AC74" s="16">
        <v>0</v>
      </c>
      <c r="AD74" s="11">
        <v>4000</v>
      </c>
      <c r="AE74" s="11">
        <v>10140</v>
      </c>
      <c r="AF74" s="11">
        <v>9160</v>
      </c>
      <c r="AG74" s="11">
        <v>9200</v>
      </c>
      <c r="AH74" s="11">
        <v>12965</v>
      </c>
      <c r="AI74" s="11">
        <v>12965</v>
      </c>
      <c r="AJ74" s="39">
        <v>12965</v>
      </c>
      <c r="AK74" s="16">
        <v>12000</v>
      </c>
    </row>
    <row r="75" spans="1:37" x14ac:dyDescent="0.25">
      <c r="A75" s="156">
        <v>360.01600000000002</v>
      </c>
      <c r="B75" s="45" t="s">
        <v>46</v>
      </c>
      <c r="C75" s="45"/>
      <c r="D75" s="45"/>
      <c r="G75" s="13">
        <v>26250</v>
      </c>
      <c r="H75" s="13"/>
      <c r="I75" s="13">
        <v>31976</v>
      </c>
      <c r="J75" s="11"/>
      <c r="K75" s="11">
        <v>31334</v>
      </c>
      <c r="L75" s="16">
        <v>31286.23</v>
      </c>
      <c r="M75" s="16">
        <v>30052</v>
      </c>
      <c r="N75" s="11">
        <v>30052</v>
      </c>
      <c r="O75" s="15">
        <f t="shared" si="26"/>
        <v>1</v>
      </c>
      <c r="P75" s="16">
        <v>18992</v>
      </c>
      <c r="Q75" s="11">
        <v>30000</v>
      </c>
      <c r="R75" s="10">
        <v>25931</v>
      </c>
      <c r="S75" s="10">
        <v>30230</v>
      </c>
      <c r="T75" s="11">
        <v>30230</v>
      </c>
      <c r="U75" s="11">
        <v>32809</v>
      </c>
      <c r="V75" s="11">
        <v>29000</v>
      </c>
      <c r="W75" s="11">
        <v>29783</v>
      </c>
      <c r="X75" s="11">
        <v>29000</v>
      </c>
      <c r="Y75" s="11">
        <v>33142</v>
      </c>
      <c r="Z75" s="11">
        <v>36128</v>
      </c>
      <c r="AA75" s="11">
        <v>36128</v>
      </c>
      <c r="AB75" s="16">
        <v>0</v>
      </c>
      <c r="AC75" s="16">
        <v>0</v>
      </c>
      <c r="AD75" s="11">
        <v>35000</v>
      </c>
      <c r="AE75" s="11">
        <v>21597</v>
      </c>
      <c r="AF75" s="11">
        <v>37742</v>
      </c>
      <c r="AG75" s="11">
        <v>37742</v>
      </c>
      <c r="AH75" s="11">
        <v>34681</v>
      </c>
      <c r="AI75" s="11">
        <v>34681</v>
      </c>
      <c r="AJ75" s="39">
        <v>35000</v>
      </c>
      <c r="AK75" s="11">
        <v>40000</v>
      </c>
    </row>
    <row r="76" spans="1:37" x14ac:dyDescent="0.25">
      <c r="A76" s="156">
        <v>360.06099999999998</v>
      </c>
      <c r="B76" s="45" t="s">
        <v>47</v>
      </c>
      <c r="C76" s="45"/>
      <c r="D76" s="45"/>
      <c r="G76" s="13">
        <v>32579</v>
      </c>
      <c r="H76" s="13">
        <v>0</v>
      </c>
      <c r="I76" s="13">
        <v>41012</v>
      </c>
      <c r="J76" s="11">
        <v>0</v>
      </c>
      <c r="K76" s="11">
        <v>36972</v>
      </c>
      <c r="L76" s="16">
        <v>36971.699999999997</v>
      </c>
      <c r="M76" s="16">
        <v>41296</v>
      </c>
      <c r="N76" s="11">
        <v>41292</v>
      </c>
      <c r="O76" s="15">
        <f t="shared" si="26"/>
        <v>0.99990313831848121</v>
      </c>
      <c r="P76" s="16">
        <v>27744</v>
      </c>
      <c r="Q76" s="11">
        <v>30000</v>
      </c>
      <c r="R76" s="10">
        <v>35128</v>
      </c>
      <c r="S76" s="10">
        <v>45413</v>
      </c>
      <c r="T76" s="11">
        <v>45413</v>
      </c>
      <c r="U76" s="11">
        <v>51119</v>
      </c>
      <c r="V76" s="11">
        <v>42000</v>
      </c>
      <c r="W76" s="11">
        <v>52934</v>
      </c>
      <c r="X76" s="11">
        <v>50000</v>
      </c>
      <c r="Y76" s="11">
        <v>59778</v>
      </c>
      <c r="Z76" s="11">
        <v>78573</v>
      </c>
      <c r="AA76" s="11">
        <v>78573</v>
      </c>
      <c r="AB76" s="16">
        <v>0</v>
      </c>
      <c r="AC76" s="16">
        <v>0</v>
      </c>
      <c r="AD76" s="11">
        <v>65000</v>
      </c>
      <c r="AE76" s="11">
        <v>15669</v>
      </c>
      <c r="AF76" s="11">
        <v>55417</v>
      </c>
      <c r="AG76" s="11">
        <v>55299</v>
      </c>
      <c r="AH76" s="11">
        <v>48287</v>
      </c>
      <c r="AI76" s="11">
        <v>48287</v>
      </c>
      <c r="AJ76" s="39">
        <v>50000</v>
      </c>
      <c r="AK76" s="11">
        <v>65000</v>
      </c>
    </row>
    <row r="77" spans="1:37" x14ac:dyDescent="0.25">
      <c r="A77" s="156">
        <v>360.06200000000001</v>
      </c>
      <c r="B77" s="45" t="s">
        <v>48</v>
      </c>
      <c r="C77" s="45"/>
      <c r="D77" s="45"/>
      <c r="G77" s="13">
        <v>4626</v>
      </c>
      <c r="H77" s="13"/>
      <c r="I77" s="13">
        <v>6370</v>
      </c>
      <c r="J77" s="11">
        <v>0</v>
      </c>
      <c r="K77" s="11">
        <v>5660</v>
      </c>
      <c r="L77" s="16">
        <v>5660</v>
      </c>
      <c r="M77" s="16">
        <v>6560</v>
      </c>
      <c r="N77" s="11">
        <v>6560</v>
      </c>
      <c r="O77" s="15">
        <f t="shared" si="26"/>
        <v>1</v>
      </c>
      <c r="P77" s="16">
        <v>4193</v>
      </c>
      <c r="Q77" s="11">
        <v>5000</v>
      </c>
      <c r="R77" s="10">
        <v>3465</v>
      </c>
      <c r="S77" s="10">
        <v>5130</v>
      </c>
      <c r="T77" s="11">
        <v>4490</v>
      </c>
      <c r="U77" s="11">
        <v>5225</v>
      </c>
      <c r="V77" s="11">
        <v>4800</v>
      </c>
      <c r="W77" s="11">
        <v>7475</v>
      </c>
      <c r="X77" s="11">
        <v>8650</v>
      </c>
      <c r="Y77" s="11">
        <v>7595</v>
      </c>
      <c r="Z77" s="11">
        <v>7180</v>
      </c>
      <c r="AA77" s="11">
        <v>7180</v>
      </c>
      <c r="AB77" s="16">
        <v>0</v>
      </c>
      <c r="AC77" s="16">
        <v>0</v>
      </c>
      <c r="AD77" s="11">
        <v>7100</v>
      </c>
      <c r="AE77" s="11">
        <v>8085</v>
      </c>
      <c r="AF77" s="11">
        <v>11120</v>
      </c>
      <c r="AG77" s="11">
        <v>11120</v>
      </c>
      <c r="AH77" s="16">
        <v>23805</v>
      </c>
      <c r="AI77" s="11">
        <v>23805</v>
      </c>
      <c r="AJ77" s="39">
        <v>23805</v>
      </c>
      <c r="AK77" s="11">
        <v>24000</v>
      </c>
    </row>
    <row r="78" spans="1:37" x14ac:dyDescent="0.25">
      <c r="A78" s="156">
        <v>360.06299999999999</v>
      </c>
      <c r="B78" s="45" t="s">
        <v>49</v>
      </c>
      <c r="C78" s="45"/>
      <c r="D78" s="45"/>
      <c r="G78" s="13">
        <v>46267</v>
      </c>
      <c r="H78" s="13"/>
      <c r="I78" s="13">
        <v>40741</v>
      </c>
      <c r="J78" s="11"/>
      <c r="K78" s="11">
        <v>40270</v>
      </c>
      <c r="L78" s="16">
        <v>40270</v>
      </c>
      <c r="M78" s="16">
        <v>38360</v>
      </c>
      <c r="N78" s="11">
        <v>38360</v>
      </c>
      <c r="O78" s="15">
        <f t="shared" si="26"/>
        <v>1</v>
      </c>
      <c r="P78" s="16">
        <v>34616</v>
      </c>
      <c r="Q78" s="11">
        <v>35000</v>
      </c>
      <c r="R78" s="10">
        <v>37190</v>
      </c>
      <c r="S78" s="10">
        <v>35570</v>
      </c>
      <c r="T78" s="11">
        <v>32470</v>
      </c>
      <c r="U78" s="11">
        <v>40840</v>
      </c>
      <c r="V78" s="11">
        <v>37000</v>
      </c>
      <c r="W78" s="11">
        <v>36700</v>
      </c>
      <c r="X78" s="11">
        <v>40170</v>
      </c>
      <c r="Y78" s="11">
        <v>41860</v>
      </c>
      <c r="Z78" s="11">
        <v>39525</v>
      </c>
      <c r="AA78" s="11">
        <v>39525</v>
      </c>
      <c r="AB78" s="16">
        <v>0</v>
      </c>
      <c r="AC78" s="16">
        <v>0</v>
      </c>
      <c r="AD78" s="11">
        <v>39000</v>
      </c>
      <c r="AE78" s="11">
        <v>46770</v>
      </c>
      <c r="AF78" s="11">
        <v>51310</v>
      </c>
      <c r="AG78" s="11">
        <v>51280</v>
      </c>
      <c r="AH78" s="11">
        <v>24250</v>
      </c>
      <c r="AI78" s="11">
        <v>24250</v>
      </c>
      <c r="AJ78" s="39">
        <v>30000</v>
      </c>
      <c r="AK78" s="11">
        <v>25000</v>
      </c>
    </row>
    <row r="79" spans="1:37" x14ac:dyDescent="0.25">
      <c r="A79" s="156">
        <v>360.06</v>
      </c>
      <c r="B79" s="45" t="s">
        <v>50</v>
      </c>
      <c r="C79" s="45"/>
      <c r="D79" s="45"/>
      <c r="G79" s="13">
        <v>0</v>
      </c>
      <c r="H79" s="13"/>
      <c r="I79" s="13">
        <v>2.5</v>
      </c>
      <c r="J79" s="11">
        <v>0</v>
      </c>
      <c r="K79" s="11">
        <v>0</v>
      </c>
      <c r="L79" s="16">
        <v>0</v>
      </c>
      <c r="M79" s="16">
        <v>0</v>
      </c>
      <c r="N79" s="11">
        <v>0</v>
      </c>
      <c r="O79" s="15">
        <v>0</v>
      </c>
      <c r="P79" s="16">
        <v>4</v>
      </c>
      <c r="Q79" s="11">
        <v>0</v>
      </c>
      <c r="R79" s="10">
        <v>13</v>
      </c>
      <c r="S79" s="10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16">
        <v>0</v>
      </c>
      <c r="AC79" s="16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39">
        <v>0</v>
      </c>
      <c r="AK79" s="11">
        <v>0</v>
      </c>
    </row>
    <row r="80" spans="1:37" x14ac:dyDescent="0.25">
      <c r="A80" s="156">
        <v>360.06400000000002</v>
      </c>
      <c r="B80" s="45" t="s">
        <v>399</v>
      </c>
      <c r="C80" s="45"/>
      <c r="D80" s="45"/>
      <c r="G80" s="13">
        <v>0</v>
      </c>
      <c r="H80" s="13"/>
      <c r="I80" s="13">
        <v>600</v>
      </c>
      <c r="J80" s="11">
        <v>0</v>
      </c>
      <c r="K80" s="11">
        <v>600</v>
      </c>
      <c r="L80" s="16">
        <v>710</v>
      </c>
      <c r="M80" s="16">
        <v>640</v>
      </c>
      <c r="N80" s="11">
        <v>640</v>
      </c>
      <c r="O80" s="15">
        <f t="shared" si="26"/>
        <v>1</v>
      </c>
      <c r="P80" s="16">
        <v>945</v>
      </c>
      <c r="Q80" s="11">
        <v>700</v>
      </c>
      <c r="R80" s="10">
        <v>625</v>
      </c>
      <c r="S80" s="10">
        <v>1000</v>
      </c>
      <c r="T80" s="11">
        <v>1000</v>
      </c>
      <c r="U80" s="11">
        <v>1400</v>
      </c>
      <c r="V80" s="11">
        <v>1000</v>
      </c>
      <c r="W80" s="11">
        <v>1000</v>
      </c>
      <c r="X80" s="11">
        <v>1000</v>
      </c>
      <c r="Y80" s="11">
        <v>1200</v>
      </c>
      <c r="Z80" s="11">
        <v>2510</v>
      </c>
      <c r="AA80" s="11">
        <v>2510</v>
      </c>
      <c r="AB80" s="16">
        <v>0</v>
      </c>
      <c r="AC80" s="16">
        <v>0</v>
      </c>
      <c r="AD80" s="11">
        <v>2510</v>
      </c>
      <c r="AE80" s="11">
        <v>0</v>
      </c>
      <c r="AF80" s="11">
        <v>4125</v>
      </c>
      <c r="AG80" s="11">
        <v>4125</v>
      </c>
      <c r="AH80" s="11">
        <v>6964</v>
      </c>
      <c r="AI80" s="11">
        <v>3700</v>
      </c>
      <c r="AJ80" s="37">
        <v>3700</v>
      </c>
      <c r="AK80" s="11">
        <v>4400</v>
      </c>
    </row>
    <row r="81" spans="1:37" x14ac:dyDescent="0.25">
      <c r="A81" s="156">
        <v>360.065</v>
      </c>
      <c r="B81" s="45" t="s">
        <v>51</v>
      </c>
      <c r="C81" s="45"/>
      <c r="D81" s="45"/>
      <c r="G81" s="22">
        <v>10375</v>
      </c>
      <c r="H81" s="22">
        <v>0</v>
      </c>
      <c r="I81" s="22">
        <v>11125</v>
      </c>
      <c r="J81" s="23">
        <v>0</v>
      </c>
      <c r="K81" s="24">
        <v>11125</v>
      </c>
      <c r="L81" s="31">
        <v>11125</v>
      </c>
      <c r="M81" s="16">
        <v>10050</v>
      </c>
      <c r="N81" s="11">
        <v>10050</v>
      </c>
      <c r="O81" s="15">
        <f t="shared" si="26"/>
        <v>1</v>
      </c>
      <c r="P81" s="16">
        <v>9325</v>
      </c>
      <c r="Q81" s="11">
        <v>7585</v>
      </c>
      <c r="R81" s="10">
        <v>7585</v>
      </c>
      <c r="S81" s="10">
        <v>7890</v>
      </c>
      <c r="T81" s="11">
        <v>7890</v>
      </c>
      <c r="U81" s="11">
        <v>8035</v>
      </c>
      <c r="V81" s="11">
        <v>8220</v>
      </c>
      <c r="W81" s="11">
        <v>8220</v>
      </c>
      <c r="X81" s="16">
        <v>8220</v>
      </c>
      <c r="Y81" s="11">
        <v>8030</v>
      </c>
      <c r="Z81" s="11">
        <v>10255</v>
      </c>
      <c r="AA81" s="11">
        <v>10255</v>
      </c>
      <c r="AB81" s="16">
        <v>9950</v>
      </c>
      <c r="AC81" s="16">
        <v>9950</v>
      </c>
      <c r="AD81" s="11">
        <v>0</v>
      </c>
      <c r="AE81" s="11">
        <v>0</v>
      </c>
      <c r="AF81" s="16">
        <v>22466</v>
      </c>
      <c r="AG81" s="11">
        <v>22466</v>
      </c>
      <c r="AH81" s="11">
        <v>0</v>
      </c>
      <c r="AI81" s="11">
        <v>0</v>
      </c>
      <c r="AJ81" s="39">
        <v>0</v>
      </c>
      <c r="AK81" s="11">
        <v>0</v>
      </c>
    </row>
    <row r="82" spans="1:37" s="17" customFormat="1" ht="13.8" thickBot="1" x14ac:dyDescent="0.3">
      <c r="A82" s="157"/>
      <c r="B82" s="65" t="s">
        <v>52</v>
      </c>
      <c r="C82" s="12"/>
      <c r="D82" s="12"/>
      <c r="G82" s="18">
        <f>SUM(G72:G81)</f>
        <v>122882</v>
      </c>
      <c r="H82" s="18">
        <f>ROUND(SUM(H72:H81),5)</f>
        <v>0</v>
      </c>
      <c r="I82" s="54">
        <f>SUM(I72:I81)</f>
        <v>134301.5</v>
      </c>
      <c r="J82" s="54">
        <f>ROUND(SUM(J72:J81),5)</f>
        <v>0</v>
      </c>
      <c r="K82" s="54">
        <f>SUM(K72:K81)</f>
        <v>127536</v>
      </c>
      <c r="L82" s="60">
        <f>SUM(L72:L81)</f>
        <v>127597.93</v>
      </c>
      <c r="M82" s="56">
        <f>SUM(M72:M81)</f>
        <v>128783</v>
      </c>
      <c r="N82" s="55">
        <f>SUM(N72:N81)</f>
        <v>128779</v>
      </c>
      <c r="O82" s="57">
        <f t="shared" si="26"/>
        <v>0.99996893999984471</v>
      </c>
      <c r="P82" s="55">
        <f t="shared" ref="P82:U82" si="27">SUM(P72:P81)</f>
        <v>99669</v>
      </c>
      <c r="Q82" s="55">
        <f t="shared" si="27"/>
        <v>112135</v>
      </c>
      <c r="R82" s="56">
        <f t="shared" si="27"/>
        <v>122132</v>
      </c>
      <c r="S82" s="56">
        <f t="shared" si="27"/>
        <v>130333</v>
      </c>
      <c r="T82" s="55">
        <f t="shared" si="27"/>
        <v>126593</v>
      </c>
      <c r="U82" s="55">
        <f t="shared" si="27"/>
        <v>150393</v>
      </c>
      <c r="V82" s="55">
        <f t="shared" ref="V82:AA82" si="28">SUM(V72:V81)</f>
        <v>127970</v>
      </c>
      <c r="W82" s="55">
        <f t="shared" si="28"/>
        <v>141717</v>
      </c>
      <c r="X82" s="55">
        <f t="shared" si="28"/>
        <v>143590</v>
      </c>
      <c r="Y82" s="55">
        <f t="shared" si="28"/>
        <v>157240</v>
      </c>
      <c r="Z82" s="55">
        <f t="shared" si="28"/>
        <v>180196</v>
      </c>
      <c r="AA82" s="55">
        <f t="shared" si="28"/>
        <v>180196</v>
      </c>
      <c r="AB82" s="55">
        <f t="shared" ref="AB82:AK82" si="29">SUM(AB72:AB81)</f>
        <v>13835</v>
      </c>
      <c r="AC82" s="55">
        <f t="shared" si="29"/>
        <v>12125</v>
      </c>
      <c r="AD82" s="55">
        <f t="shared" si="29"/>
        <v>154960</v>
      </c>
      <c r="AE82" s="55">
        <f t="shared" si="29"/>
        <v>102461</v>
      </c>
      <c r="AF82" s="55">
        <f t="shared" si="29"/>
        <v>191690</v>
      </c>
      <c r="AG82" s="55">
        <f t="shared" si="29"/>
        <v>191582</v>
      </c>
      <c r="AH82" s="55">
        <f t="shared" si="29"/>
        <v>153502</v>
      </c>
      <c r="AI82" s="55">
        <f t="shared" si="29"/>
        <v>150238</v>
      </c>
      <c r="AJ82" s="55">
        <f t="shared" si="29"/>
        <v>158020</v>
      </c>
      <c r="AK82" s="55">
        <f t="shared" si="29"/>
        <v>172950</v>
      </c>
    </row>
    <row r="83" spans="1:37" x14ac:dyDescent="0.25">
      <c r="A83" s="156"/>
      <c r="B83" s="45"/>
      <c r="C83" s="45"/>
      <c r="D83" s="45"/>
      <c r="G83" s="13"/>
      <c r="H83" s="13"/>
      <c r="I83" s="13"/>
      <c r="J83" s="13"/>
      <c r="K83" s="13"/>
      <c r="L83" s="13"/>
      <c r="Q83" s="10"/>
      <c r="R83" s="10"/>
      <c r="S83" s="10"/>
    </row>
    <row r="84" spans="1:37" x14ac:dyDescent="0.25">
      <c r="A84" s="156">
        <v>370.35199999999998</v>
      </c>
      <c r="B84" s="45" t="s">
        <v>53</v>
      </c>
      <c r="C84" s="45"/>
      <c r="D84" s="45"/>
      <c r="G84" s="13">
        <v>120</v>
      </c>
      <c r="H84" s="13">
        <v>0</v>
      </c>
      <c r="I84" s="13">
        <v>160</v>
      </c>
      <c r="J84" s="11">
        <v>0</v>
      </c>
      <c r="K84" s="11">
        <v>160</v>
      </c>
      <c r="L84" s="11">
        <v>150</v>
      </c>
      <c r="M84" s="10">
        <v>180</v>
      </c>
      <c r="N84" s="11">
        <v>155</v>
      </c>
      <c r="O84" s="15">
        <f t="shared" ref="O84:O94" si="30">SUM(N84/M84)</f>
        <v>0.86111111111111116</v>
      </c>
      <c r="P84" s="10">
        <v>40</v>
      </c>
      <c r="Q84" s="11">
        <v>100</v>
      </c>
      <c r="R84" s="10">
        <v>80</v>
      </c>
      <c r="S84" s="10">
        <v>40</v>
      </c>
      <c r="T84" s="11">
        <v>40</v>
      </c>
      <c r="U84" s="11">
        <v>20</v>
      </c>
      <c r="V84" s="11">
        <v>100</v>
      </c>
      <c r="W84" s="11">
        <v>20</v>
      </c>
      <c r="X84" s="11">
        <v>0</v>
      </c>
      <c r="Y84" s="11">
        <v>52</v>
      </c>
      <c r="Z84" s="11">
        <v>32</v>
      </c>
      <c r="AA84" s="11">
        <v>20</v>
      </c>
      <c r="AB84" s="16">
        <v>20</v>
      </c>
      <c r="AC84" s="16">
        <v>4</v>
      </c>
      <c r="AD84" s="11">
        <v>60</v>
      </c>
      <c r="AE84" s="11">
        <v>16</v>
      </c>
      <c r="AF84" s="11">
        <v>60</v>
      </c>
      <c r="AG84" s="11">
        <v>41</v>
      </c>
      <c r="AH84" s="11">
        <v>0</v>
      </c>
      <c r="AI84" s="11">
        <v>40</v>
      </c>
      <c r="AJ84" s="39">
        <v>60</v>
      </c>
      <c r="AK84" s="11">
        <v>0</v>
      </c>
    </row>
    <row r="85" spans="1:37" x14ac:dyDescent="0.25">
      <c r="A85" s="156">
        <v>370.35399999999998</v>
      </c>
      <c r="B85" s="45" t="s">
        <v>280</v>
      </c>
      <c r="C85" s="45"/>
      <c r="D85" s="45"/>
      <c r="G85" s="13">
        <v>0</v>
      </c>
      <c r="H85" s="13"/>
      <c r="I85" s="13">
        <v>0</v>
      </c>
      <c r="J85" s="11"/>
      <c r="K85" s="11">
        <v>13841</v>
      </c>
      <c r="L85" s="16">
        <v>23090.04</v>
      </c>
      <c r="M85" s="10">
        <v>42507</v>
      </c>
      <c r="N85" s="11">
        <v>27262</v>
      </c>
      <c r="O85" s="15">
        <f t="shared" si="30"/>
        <v>0.64135318888653636</v>
      </c>
      <c r="P85" s="10">
        <v>32988</v>
      </c>
      <c r="Q85" s="11">
        <v>38477</v>
      </c>
      <c r="R85" s="10">
        <v>30885</v>
      </c>
      <c r="S85" s="10">
        <v>36371</v>
      </c>
      <c r="T85" s="11">
        <v>25631</v>
      </c>
      <c r="U85" s="16">
        <v>47858</v>
      </c>
      <c r="V85" s="16">
        <v>35185.78</v>
      </c>
      <c r="W85" s="16">
        <v>35530</v>
      </c>
      <c r="X85" s="16">
        <v>27600</v>
      </c>
      <c r="Y85" s="11">
        <v>26239</v>
      </c>
      <c r="Z85" s="16">
        <v>33682</v>
      </c>
      <c r="AA85" s="16">
        <v>27098</v>
      </c>
      <c r="AB85" s="16">
        <v>38979</v>
      </c>
      <c r="AC85" s="16">
        <v>35248</v>
      </c>
      <c r="AD85" s="16">
        <v>42990</v>
      </c>
      <c r="AE85" s="16">
        <v>18526.080000000002</v>
      </c>
      <c r="AF85" s="16">
        <v>24896</v>
      </c>
      <c r="AG85" s="11">
        <v>18668</v>
      </c>
      <c r="AH85" s="16">
        <v>33643</v>
      </c>
      <c r="AI85" s="11">
        <v>26408</v>
      </c>
      <c r="AJ85" s="37">
        <v>40174.559999999998</v>
      </c>
      <c r="AK85" s="11">
        <v>41135.760000000002</v>
      </c>
    </row>
    <row r="86" spans="1:37" x14ac:dyDescent="0.25">
      <c r="A86" s="156">
        <v>370.34500000000003</v>
      </c>
      <c r="B86" s="45" t="s">
        <v>281</v>
      </c>
      <c r="C86" s="45"/>
      <c r="D86" s="45"/>
      <c r="G86" s="13">
        <v>0</v>
      </c>
      <c r="H86" s="13"/>
      <c r="I86" s="13">
        <v>0</v>
      </c>
      <c r="J86" s="11"/>
      <c r="K86" s="11">
        <v>0</v>
      </c>
      <c r="L86" s="16">
        <v>0</v>
      </c>
      <c r="M86" s="10">
        <v>7762</v>
      </c>
      <c r="N86" s="16">
        <v>5987</v>
      </c>
      <c r="O86" s="15">
        <f t="shared" si="30"/>
        <v>0.77132182427209484</v>
      </c>
      <c r="P86" s="10">
        <v>4973</v>
      </c>
      <c r="Q86" s="11">
        <v>0</v>
      </c>
      <c r="R86" s="10">
        <v>0</v>
      </c>
      <c r="S86" s="10">
        <v>0</v>
      </c>
      <c r="T86" s="11">
        <v>0</v>
      </c>
      <c r="U86" s="11">
        <v>0</v>
      </c>
      <c r="V86" s="16">
        <v>39155.339999999997</v>
      </c>
      <c r="W86" s="16">
        <v>0</v>
      </c>
      <c r="X86" s="16">
        <v>0</v>
      </c>
      <c r="Y86" s="11">
        <v>0</v>
      </c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16">
        <v>0</v>
      </c>
      <c r="AF86" s="16">
        <v>0</v>
      </c>
      <c r="AG86" s="11">
        <v>0</v>
      </c>
      <c r="AH86" s="16">
        <v>0</v>
      </c>
      <c r="AI86" s="11">
        <v>0</v>
      </c>
      <c r="AJ86" s="37">
        <v>0</v>
      </c>
      <c r="AK86" s="11">
        <v>0</v>
      </c>
    </row>
    <row r="87" spans="1:37" x14ac:dyDescent="0.25">
      <c r="A87" s="156">
        <v>370.34199999999998</v>
      </c>
      <c r="B87" s="45" t="s">
        <v>305</v>
      </c>
      <c r="C87" s="45"/>
      <c r="D87" s="45"/>
      <c r="G87" s="13"/>
      <c r="H87" s="13"/>
      <c r="I87" s="13">
        <v>0</v>
      </c>
      <c r="J87" s="11"/>
      <c r="K87" s="11">
        <v>0</v>
      </c>
      <c r="L87" s="16"/>
      <c r="M87" s="10">
        <v>130381</v>
      </c>
      <c r="N87" s="16">
        <v>97786</v>
      </c>
      <c r="O87" s="15">
        <f t="shared" si="30"/>
        <v>0.75000191745729827</v>
      </c>
      <c r="P87" s="10">
        <v>137115</v>
      </c>
      <c r="Q87" s="11">
        <v>136675</v>
      </c>
      <c r="R87" s="10">
        <v>147392</v>
      </c>
      <c r="S87" s="10">
        <v>140409</v>
      </c>
      <c r="T87" s="11">
        <v>110020</v>
      </c>
      <c r="U87" s="11">
        <v>208204</v>
      </c>
      <c r="V87" s="16">
        <v>182353.68</v>
      </c>
      <c r="W87" s="16">
        <v>182030</v>
      </c>
      <c r="X87" s="16">
        <v>188471</v>
      </c>
      <c r="Y87" s="11">
        <v>167821</v>
      </c>
      <c r="Z87" s="16">
        <v>188623</v>
      </c>
      <c r="AA87" s="16">
        <v>143549</v>
      </c>
      <c r="AB87" s="16">
        <v>197317</v>
      </c>
      <c r="AC87" s="16">
        <v>181399</v>
      </c>
      <c r="AD87" s="16">
        <v>243990</v>
      </c>
      <c r="AE87" s="16">
        <v>138160.79999999999</v>
      </c>
      <c r="AF87" s="16">
        <v>256350</v>
      </c>
      <c r="AG87" s="11">
        <v>170900</v>
      </c>
      <c r="AH87" s="16">
        <v>216689</v>
      </c>
      <c r="AI87" s="11">
        <v>161627</v>
      </c>
      <c r="AJ87" s="37">
        <v>285282.71999999997</v>
      </c>
      <c r="AK87" s="11">
        <v>0</v>
      </c>
    </row>
    <row r="88" spans="1:37" x14ac:dyDescent="0.25">
      <c r="A88" s="156">
        <v>370.34300000000002</v>
      </c>
      <c r="B88" s="45" t="s">
        <v>306</v>
      </c>
      <c r="C88" s="45"/>
      <c r="D88" s="45"/>
      <c r="G88" s="13"/>
      <c r="H88" s="13"/>
      <c r="I88" s="13">
        <v>0</v>
      </c>
      <c r="J88" s="11"/>
      <c r="K88" s="11">
        <v>0</v>
      </c>
      <c r="L88" s="16"/>
      <c r="M88" s="10">
        <v>22591</v>
      </c>
      <c r="N88" s="16">
        <v>16943</v>
      </c>
      <c r="O88" s="15">
        <f t="shared" si="30"/>
        <v>0.74998893364614228</v>
      </c>
      <c r="P88" s="10">
        <v>23068</v>
      </c>
      <c r="Q88" s="11">
        <v>40129</v>
      </c>
      <c r="R88" s="10">
        <v>23687</v>
      </c>
      <c r="S88" s="10">
        <v>14141</v>
      </c>
      <c r="T88" s="11">
        <v>11164</v>
      </c>
      <c r="U88" s="11">
        <v>14518</v>
      </c>
      <c r="V88" s="16">
        <v>12506.38</v>
      </c>
      <c r="W88" s="16">
        <v>5067</v>
      </c>
      <c r="X88" s="16">
        <v>4877</v>
      </c>
      <c r="Y88" s="11">
        <v>4650</v>
      </c>
      <c r="Z88" s="16">
        <v>4650</v>
      </c>
      <c r="AA88" s="16">
        <v>3488</v>
      </c>
      <c r="AB88" s="16">
        <v>4641</v>
      </c>
      <c r="AC88" s="16">
        <v>4253</v>
      </c>
      <c r="AD88" s="16">
        <v>4651</v>
      </c>
      <c r="AE88" s="16">
        <v>3103.84</v>
      </c>
      <c r="AF88" s="16">
        <v>4665</v>
      </c>
      <c r="AG88" s="11">
        <v>3110</v>
      </c>
      <c r="AH88" s="16">
        <v>8136</v>
      </c>
      <c r="AI88" s="11">
        <v>6262</v>
      </c>
      <c r="AJ88" s="37">
        <v>7493.16</v>
      </c>
      <c r="AK88" s="11">
        <v>0</v>
      </c>
    </row>
    <row r="89" spans="1:37" x14ac:dyDescent="0.25">
      <c r="A89" s="156">
        <v>370.34399999999999</v>
      </c>
      <c r="B89" s="45" t="s">
        <v>54</v>
      </c>
      <c r="C89" s="45"/>
      <c r="D89" s="45"/>
      <c r="G89" s="13">
        <v>2883</v>
      </c>
      <c r="H89" s="13">
        <v>0</v>
      </c>
      <c r="I89" s="13">
        <v>4905</v>
      </c>
      <c r="J89" s="16"/>
      <c r="K89" s="11">
        <v>3435</v>
      </c>
      <c r="L89" s="11">
        <v>3500</v>
      </c>
      <c r="M89" s="10">
        <v>3712</v>
      </c>
      <c r="N89" s="11">
        <v>3586</v>
      </c>
      <c r="O89" s="15">
        <f t="shared" si="30"/>
        <v>0.96605603448275867</v>
      </c>
      <c r="P89" s="10">
        <v>4976</v>
      </c>
      <c r="Q89" s="11">
        <v>4000</v>
      </c>
      <c r="R89" s="10">
        <v>8191</v>
      </c>
      <c r="S89" s="10">
        <v>10216</v>
      </c>
      <c r="T89" s="11">
        <v>9966</v>
      </c>
      <c r="U89" s="11">
        <v>9008</v>
      </c>
      <c r="V89" s="16">
        <v>7500</v>
      </c>
      <c r="W89" s="11">
        <v>12005</v>
      </c>
      <c r="X89" s="11">
        <v>10000</v>
      </c>
      <c r="Y89" s="11">
        <v>9565</v>
      </c>
      <c r="Z89" s="11">
        <v>11290</v>
      </c>
      <c r="AA89" s="11">
        <v>11190</v>
      </c>
      <c r="AB89" s="16">
        <v>10567</v>
      </c>
      <c r="AC89" s="16">
        <v>10532</v>
      </c>
      <c r="AD89" s="11">
        <v>10000</v>
      </c>
      <c r="AE89" s="11">
        <v>10955</v>
      </c>
      <c r="AF89" s="11">
        <v>12915</v>
      </c>
      <c r="AG89" s="11">
        <v>12846</v>
      </c>
      <c r="AH89" s="16">
        <v>11640</v>
      </c>
      <c r="AI89" s="11">
        <v>11460</v>
      </c>
      <c r="AJ89" s="39">
        <v>12500</v>
      </c>
      <c r="AK89" s="11">
        <v>12000</v>
      </c>
    </row>
    <row r="90" spans="1:37" hidden="1" x14ac:dyDescent="0.25">
      <c r="A90" s="156">
        <v>370.35500000000002</v>
      </c>
      <c r="B90" s="45" t="s">
        <v>340</v>
      </c>
      <c r="C90" s="45"/>
      <c r="D90" s="45"/>
      <c r="G90" s="13"/>
      <c r="H90" s="13"/>
      <c r="I90" s="13">
        <v>0</v>
      </c>
      <c r="J90" s="16"/>
      <c r="K90" s="11">
        <v>0</v>
      </c>
      <c r="L90" s="11"/>
      <c r="M90" s="10">
        <v>0</v>
      </c>
      <c r="N90" s="11"/>
      <c r="O90" s="15"/>
      <c r="P90" s="10">
        <v>10583</v>
      </c>
      <c r="Q90" s="11">
        <v>0</v>
      </c>
      <c r="R90" s="10">
        <v>18005</v>
      </c>
      <c r="S90" s="10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6">
        <v>0</v>
      </c>
      <c r="AC90" s="16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</row>
    <row r="91" spans="1:37" x14ac:dyDescent="0.25">
      <c r="A91" s="156">
        <v>370.351</v>
      </c>
      <c r="B91" s="45" t="s">
        <v>341</v>
      </c>
      <c r="C91" s="45"/>
      <c r="D91" s="45"/>
      <c r="G91" s="13"/>
      <c r="H91" s="13"/>
      <c r="I91" s="13">
        <v>0</v>
      </c>
      <c r="J91" s="16"/>
      <c r="K91" s="11">
        <v>0</v>
      </c>
      <c r="L91" s="11"/>
      <c r="M91" s="10">
        <v>71460</v>
      </c>
      <c r="N91" s="11"/>
      <c r="O91" s="15"/>
      <c r="P91" s="10">
        <v>89110</v>
      </c>
      <c r="Q91" s="11"/>
      <c r="R91" s="10">
        <v>48130</v>
      </c>
      <c r="S91" s="10">
        <v>124508</v>
      </c>
      <c r="T91" s="11">
        <v>80850</v>
      </c>
      <c r="U91" s="11">
        <v>179332</v>
      </c>
      <c r="V91" s="16">
        <v>67150</v>
      </c>
      <c r="W91" s="16">
        <v>121975</v>
      </c>
      <c r="X91" s="16">
        <v>0</v>
      </c>
      <c r="Y91" s="11">
        <v>130907</v>
      </c>
      <c r="Z91" s="11">
        <v>80136</v>
      </c>
      <c r="AA91" s="11">
        <v>62585</v>
      </c>
      <c r="AB91" s="16">
        <v>8412</v>
      </c>
      <c r="AC91" s="16">
        <v>0</v>
      </c>
      <c r="AD91" s="11">
        <v>0</v>
      </c>
      <c r="AE91" s="11">
        <v>93292</v>
      </c>
      <c r="AF91" s="16">
        <v>106507</v>
      </c>
      <c r="AG91" s="11">
        <v>102485</v>
      </c>
      <c r="AH91" s="11">
        <v>70307</v>
      </c>
      <c r="AI91" s="11">
        <v>70307</v>
      </c>
      <c r="AJ91" s="39">
        <v>0</v>
      </c>
      <c r="AK91" s="16">
        <v>130000</v>
      </c>
    </row>
    <row r="92" spans="1:37" x14ac:dyDescent="0.25">
      <c r="A92" s="156">
        <v>370.36500000000001</v>
      </c>
      <c r="B92" s="45" t="s">
        <v>346</v>
      </c>
      <c r="C92" s="45"/>
      <c r="D92" s="45"/>
      <c r="G92" s="13"/>
      <c r="H92" s="13"/>
      <c r="I92" s="13">
        <v>0</v>
      </c>
      <c r="J92" s="16"/>
      <c r="K92" s="11">
        <v>0</v>
      </c>
      <c r="L92" s="11"/>
      <c r="M92" s="10">
        <v>0</v>
      </c>
      <c r="N92" s="11"/>
      <c r="O92" s="15"/>
      <c r="P92" s="10">
        <v>32141</v>
      </c>
      <c r="Q92" s="11">
        <v>5000</v>
      </c>
      <c r="R92" s="10">
        <v>9654</v>
      </c>
      <c r="S92" s="10">
        <v>553</v>
      </c>
      <c r="T92" s="11">
        <v>13649</v>
      </c>
      <c r="U92" s="11">
        <v>27227</v>
      </c>
      <c r="V92" s="11">
        <v>1000</v>
      </c>
      <c r="W92" s="16">
        <v>15975</v>
      </c>
      <c r="X92" s="11">
        <v>2000</v>
      </c>
      <c r="Y92" s="11">
        <v>7464</v>
      </c>
      <c r="Z92" s="16">
        <v>0</v>
      </c>
      <c r="AA92" s="16">
        <v>1121</v>
      </c>
      <c r="AB92" s="16">
        <v>995</v>
      </c>
      <c r="AC92" s="16">
        <v>570</v>
      </c>
      <c r="AD92" s="11">
        <v>1000</v>
      </c>
      <c r="AE92" s="11">
        <v>527</v>
      </c>
      <c r="AF92" s="11">
        <v>219</v>
      </c>
      <c r="AG92" s="11">
        <v>218</v>
      </c>
      <c r="AH92" s="11">
        <v>0</v>
      </c>
      <c r="AI92" s="16">
        <v>0</v>
      </c>
      <c r="AJ92" s="37">
        <v>2000</v>
      </c>
      <c r="AK92" s="11">
        <v>2000</v>
      </c>
    </row>
    <row r="93" spans="1:37" ht="13.8" thickBot="1" x14ac:dyDescent="0.3">
      <c r="A93" s="156">
        <v>370.346</v>
      </c>
      <c r="B93" s="45" t="s">
        <v>301</v>
      </c>
      <c r="C93" s="45"/>
      <c r="D93" s="45"/>
      <c r="G93" s="13"/>
      <c r="H93" s="13"/>
      <c r="I93" s="13">
        <v>0</v>
      </c>
      <c r="J93" s="16"/>
      <c r="K93" s="11">
        <v>0</v>
      </c>
      <c r="L93" s="11"/>
      <c r="M93" s="10">
        <v>28482</v>
      </c>
      <c r="N93" s="11">
        <v>23023</v>
      </c>
      <c r="O93" s="15">
        <f t="shared" si="30"/>
        <v>0.80833508882803173</v>
      </c>
      <c r="P93" s="10">
        <v>25000</v>
      </c>
      <c r="Q93" s="11">
        <v>25000</v>
      </c>
      <c r="R93" s="10">
        <v>26177</v>
      </c>
      <c r="S93" s="10">
        <v>15846</v>
      </c>
      <c r="T93" s="11">
        <v>14295</v>
      </c>
      <c r="U93" s="11">
        <v>17440</v>
      </c>
      <c r="V93" s="11">
        <v>15000</v>
      </c>
      <c r="W93" s="11">
        <v>16221</v>
      </c>
      <c r="X93" s="11">
        <v>15000</v>
      </c>
      <c r="Y93" s="11">
        <v>20069</v>
      </c>
      <c r="Z93" s="11">
        <v>21207</v>
      </c>
      <c r="AA93" s="11">
        <v>17525</v>
      </c>
      <c r="AB93" s="16">
        <v>14320</v>
      </c>
      <c r="AC93" s="16">
        <v>13323</v>
      </c>
      <c r="AD93" s="11">
        <v>16500</v>
      </c>
      <c r="AE93" s="11">
        <v>12905</v>
      </c>
      <c r="AF93" s="11">
        <v>36968</v>
      </c>
      <c r="AG93" s="11">
        <v>25976</v>
      </c>
      <c r="AH93" s="11">
        <v>21062</v>
      </c>
      <c r="AI93" s="11">
        <v>13658</v>
      </c>
      <c r="AJ93" s="39">
        <v>10000</v>
      </c>
      <c r="AK93" s="11">
        <v>20000</v>
      </c>
    </row>
    <row r="94" spans="1:37" s="17" customFormat="1" ht="13.8" thickBot="1" x14ac:dyDescent="0.3">
      <c r="A94" s="157"/>
      <c r="B94" s="65" t="s">
        <v>55</v>
      </c>
      <c r="C94" s="12"/>
      <c r="D94" s="12"/>
      <c r="G94" s="18">
        <f>SUM(G84:G89)</f>
        <v>3003</v>
      </c>
      <c r="H94" s="18">
        <v>0</v>
      </c>
      <c r="I94" s="54">
        <f>SUM(I84:I93)</f>
        <v>5065</v>
      </c>
      <c r="J94" s="61"/>
      <c r="K94" s="55">
        <f>SUM(K84:K93)</f>
        <v>17436</v>
      </c>
      <c r="L94" s="55">
        <f>SUM(L84:L89)</f>
        <v>26740.04</v>
      </c>
      <c r="M94" s="56">
        <f>SUM(M84:M93)</f>
        <v>307075</v>
      </c>
      <c r="N94" s="55">
        <f>SUM(N84:N93)</f>
        <v>174742</v>
      </c>
      <c r="O94" s="57">
        <f t="shared" si="30"/>
        <v>0.56905316290808439</v>
      </c>
      <c r="P94" s="55">
        <f t="shared" ref="P94:U94" si="31">SUM(P84:P93)</f>
        <v>359994</v>
      </c>
      <c r="Q94" s="55">
        <f t="shared" si="31"/>
        <v>249381</v>
      </c>
      <c r="R94" s="99">
        <f t="shared" si="31"/>
        <v>312201</v>
      </c>
      <c r="S94" s="131">
        <f t="shared" si="31"/>
        <v>342084</v>
      </c>
      <c r="T94" s="55">
        <f t="shared" si="31"/>
        <v>265615</v>
      </c>
      <c r="U94" s="55">
        <f t="shared" si="31"/>
        <v>503607</v>
      </c>
      <c r="V94" s="55">
        <f t="shared" ref="V94:AA94" si="32">SUM(V84:V93)</f>
        <v>359951.18</v>
      </c>
      <c r="W94" s="55">
        <f t="shared" si="32"/>
        <v>388823</v>
      </c>
      <c r="X94" s="55">
        <f t="shared" si="32"/>
        <v>247948</v>
      </c>
      <c r="Y94" s="55">
        <f t="shared" si="32"/>
        <v>366767</v>
      </c>
      <c r="Z94" s="55">
        <f t="shared" si="32"/>
        <v>339620</v>
      </c>
      <c r="AA94" s="55">
        <f t="shared" si="32"/>
        <v>266576</v>
      </c>
      <c r="AB94" s="55">
        <f t="shared" ref="AB94:AK94" si="33">SUM(AB84:AB93)</f>
        <v>275251</v>
      </c>
      <c r="AC94" s="55">
        <f t="shared" si="33"/>
        <v>245329</v>
      </c>
      <c r="AD94" s="55">
        <f t="shared" si="33"/>
        <v>319191</v>
      </c>
      <c r="AE94" s="55">
        <f t="shared" si="33"/>
        <v>277485.71999999997</v>
      </c>
      <c r="AF94" s="55">
        <f t="shared" si="33"/>
        <v>442580</v>
      </c>
      <c r="AG94" s="55">
        <f t="shared" si="33"/>
        <v>334244</v>
      </c>
      <c r="AH94" s="55">
        <f t="shared" si="33"/>
        <v>361477</v>
      </c>
      <c r="AI94" s="55">
        <f t="shared" si="33"/>
        <v>289762</v>
      </c>
      <c r="AJ94" s="55">
        <f t="shared" si="33"/>
        <v>357510.43999999994</v>
      </c>
      <c r="AK94" s="55">
        <f t="shared" si="33"/>
        <v>205135.76</v>
      </c>
    </row>
    <row r="95" spans="1:37" x14ac:dyDescent="0.25">
      <c r="A95" s="156"/>
      <c r="B95" s="45"/>
      <c r="C95" s="45"/>
      <c r="D95" s="45"/>
      <c r="G95" s="13"/>
      <c r="H95" s="13"/>
      <c r="I95" s="13"/>
      <c r="J95" s="16"/>
      <c r="K95" s="11"/>
      <c r="L95" s="11"/>
      <c r="Q95" s="10"/>
      <c r="R95" s="10"/>
      <c r="S95" s="10"/>
      <c r="T95" s="10"/>
      <c r="U95" s="11"/>
      <c r="V95" s="36"/>
    </row>
    <row r="96" spans="1:37" s="17" customFormat="1" ht="13.8" thickBot="1" x14ac:dyDescent="0.3">
      <c r="A96" s="157" t="s">
        <v>200</v>
      </c>
      <c r="B96" s="65" t="s">
        <v>457</v>
      </c>
      <c r="C96" s="12"/>
      <c r="D96" s="12"/>
      <c r="G96" s="18">
        <v>0</v>
      </c>
      <c r="H96" s="18"/>
      <c r="I96" s="54">
        <v>0</v>
      </c>
      <c r="J96" s="61"/>
      <c r="K96" s="55">
        <v>219099</v>
      </c>
      <c r="L96" s="55">
        <v>0</v>
      </c>
      <c r="M96" s="55">
        <v>167500</v>
      </c>
      <c r="N96" s="55">
        <v>167500</v>
      </c>
      <c r="O96" s="57">
        <f>SUM(N96/M96)</f>
        <v>1</v>
      </c>
      <c r="P96" s="55">
        <v>0</v>
      </c>
      <c r="Q96" s="55">
        <v>0</v>
      </c>
      <c r="R96" s="56">
        <v>0</v>
      </c>
      <c r="S96" s="55">
        <v>0</v>
      </c>
      <c r="T96" s="55"/>
      <c r="U96" s="55">
        <v>0</v>
      </c>
      <c r="V96" s="75"/>
      <c r="W96" s="55">
        <v>0</v>
      </c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61">
        <v>115638.55</v>
      </c>
      <c r="AI96" s="61">
        <v>115638.55</v>
      </c>
      <c r="AJ96" s="61">
        <v>0</v>
      </c>
      <c r="AK96" s="61">
        <v>0</v>
      </c>
    </row>
    <row r="97" spans="1:37" x14ac:dyDescent="0.25">
      <c r="A97" s="8"/>
      <c r="B97" s="45"/>
      <c r="C97" s="45"/>
      <c r="D97" s="45"/>
      <c r="G97" s="13"/>
      <c r="H97" s="13"/>
      <c r="I97" s="13"/>
      <c r="J97" s="16"/>
      <c r="K97" s="11"/>
      <c r="L97" s="11"/>
      <c r="O97" s="15"/>
      <c r="Q97" s="10"/>
      <c r="R97" s="10"/>
      <c r="S97" s="10"/>
      <c r="U97" s="11"/>
      <c r="V97" s="36"/>
    </row>
    <row r="98" spans="1:37" s="17" customFormat="1" ht="13.8" thickBot="1" x14ac:dyDescent="0.3">
      <c r="A98" s="64"/>
      <c r="B98" s="65" t="s">
        <v>57</v>
      </c>
      <c r="C98" s="12"/>
      <c r="D98" s="12"/>
      <c r="G98" s="32">
        <f>SUM(G96+G94+G82+G70+G66+G59+G49+G43+G38+G30+G18+G13)</f>
        <v>2951105.85</v>
      </c>
      <c r="H98" s="32"/>
      <c r="I98" s="60">
        <f>SUM(I96+I94+I82+I70+I66+I59+I49+I43+I38+I30+I18+I13)</f>
        <v>3033582.81</v>
      </c>
      <c r="J98" s="61"/>
      <c r="K98" s="60">
        <f>SUM(K96+K94+K82+K70+K66+K59+K49+K43+K38+K30+K18+K13)</f>
        <v>3569831</v>
      </c>
      <c r="L98" s="60">
        <f>SUM(L96+L94+L82+L70+L66+L59+L49+L43+L38+L30+L18+L13)</f>
        <v>3303706.49</v>
      </c>
      <c r="M98" s="62">
        <f>SUM(M96+M94+M82+M70+M66+M59+M49+M43+M38+M30+M18+M13)</f>
        <v>3940969</v>
      </c>
      <c r="N98" s="60">
        <f>SUM(N96+N94+N82+N70+N66+N59+N49+N43+N38+N30+N18+N13)</f>
        <v>3508187</v>
      </c>
      <c r="O98" s="57">
        <f>SUM(N98/M98)</f>
        <v>0.89018386087279555</v>
      </c>
      <c r="P98" s="60">
        <f t="shared" ref="P98:Z98" si="34">SUM(P96+P94+P82+P70+P66+P59+P49+P43+P38+P30+P18+P13)</f>
        <v>4097641</v>
      </c>
      <c r="Q98" s="60">
        <f t="shared" si="34"/>
        <v>3873770</v>
      </c>
      <c r="R98" s="60">
        <f t="shared" si="34"/>
        <v>4175981</v>
      </c>
      <c r="S98" s="60">
        <f t="shared" si="34"/>
        <v>4155044</v>
      </c>
      <c r="T98" s="60">
        <f t="shared" si="34"/>
        <v>3737971</v>
      </c>
      <c r="U98" s="60">
        <f t="shared" si="34"/>
        <v>4412339</v>
      </c>
      <c r="V98" s="60">
        <f t="shared" si="34"/>
        <v>4140742.78</v>
      </c>
      <c r="W98" s="60">
        <f t="shared" si="34"/>
        <v>4363700</v>
      </c>
      <c r="X98" s="60">
        <f t="shared" si="34"/>
        <v>4261250</v>
      </c>
      <c r="Y98" s="60">
        <f t="shared" si="34"/>
        <v>4528539</v>
      </c>
      <c r="Z98" s="60">
        <f t="shared" si="34"/>
        <v>4650073</v>
      </c>
      <c r="AA98" s="60">
        <f t="shared" ref="AA98:AE98" si="35">SUM(AA96+AA94+AA82+AA70+AA66+AA59+AA49+AA43+AA38+AA30+AA18+AA13)</f>
        <v>4278988</v>
      </c>
      <c r="AB98" s="60">
        <f t="shared" si="35"/>
        <v>4375720</v>
      </c>
      <c r="AC98" s="60">
        <f t="shared" si="35"/>
        <v>4088648</v>
      </c>
      <c r="AD98" s="60">
        <f t="shared" si="35"/>
        <v>4477918</v>
      </c>
      <c r="AE98" s="60">
        <f t="shared" si="35"/>
        <v>4251134.5</v>
      </c>
      <c r="AF98" s="60">
        <f>SUM(AF96+AF94+AF82+AG70+AF66+AF59+AF49+AF43+AF38+AF30+AF18+AF13)</f>
        <v>4692233</v>
      </c>
      <c r="AG98" s="60">
        <f>SUM(AG96+AG94+AG82+AH70+AG66+AG59+AG49+AG43+AG38+AG30+AG18+AG13)</f>
        <v>4260986.54</v>
      </c>
      <c r="AH98" s="60">
        <f>SUM(AH96+AH94+AH82+AH70+AH66+AH59+AH49+AH43+AH38+AH30+AH18+AH13)</f>
        <v>4851579.55</v>
      </c>
      <c r="AI98" s="60">
        <f>SUM(AI96+AI94+AI82+AI70+AI66+AI59+AI49+AI43+AI38+AI30+AI18+AI13)</f>
        <v>4370185.55</v>
      </c>
      <c r="AJ98" s="60">
        <f>SUM(AJ96+AJ94+AJ82+AJ70+AJ66+AJ59+AJ49+AJ43+AJ38+AJ30+AJ18+AJ13)</f>
        <v>4651559.4399999995</v>
      </c>
      <c r="AK98" s="60">
        <f>SUM(AK96+AK94+AK82+AK70+AK66+AK59+AK49+AK43+AK38+AK30+AK18+AK13)</f>
        <v>4716232.76</v>
      </c>
    </row>
    <row r="99" spans="1:37" s="17" customFormat="1" ht="13.8" thickBot="1" x14ac:dyDescent="0.3">
      <c r="A99" s="88"/>
      <c r="B99" s="89" t="s">
        <v>324</v>
      </c>
      <c r="C99" s="12"/>
      <c r="D99" s="12"/>
      <c r="G99" s="73"/>
      <c r="H99" s="32"/>
      <c r="I99" s="90"/>
      <c r="J99" s="91"/>
      <c r="K99" s="90"/>
      <c r="L99" s="90"/>
      <c r="M99" s="56">
        <f>SUM(M5)+M98</f>
        <v>4730222</v>
      </c>
      <c r="N99" s="82"/>
      <c r="O99" s="92"/>
      <c r="P99" s="81">
        <f t="shared" ref="P99:Z99" si="36">SUM(P98)+P5</f>
        <v>4797758</v>
      </c>
      <c r="Q99" s="81">
        <f t="shared" si="36"/>
        <v>4586770</v>
      </c>
      <c r="R99" s="81">
        <f t="shared" si="36"/>
        <v>4888981</v>
      </c>
      <c r="S99" s="81">
        <f t="shared" si="36"/>
        <v>5682448</v>
      </c>
      <c r="T99" s="81">
        <f t="shared" si="36"/>
        <v>5265375</v>
      </c>
      <c r="U99" s="134">
        <f t="shared" si="36"/>
        <v>5251364</v>
      </c>
      <c r="V99" s="81">
        <f t="shared" si="36"/>
        <v>5774600.7799999993</v>
      </c>
      <c r="W99" s="81">
        <f t="shared" si="36"/>
        <v>5972115</v>
      </c>
      <c r="X99" s="81">
        <f t="shared" si="36"/>
        <v>6152558</v>
      </c>
      <c r="Y99" s="81">
        <f t="shared" si="36"/>
        <v>7248887</v>
      </c>
      <c r="Z99" s="81">
        <f t="shared" si="36"/>
        <v>6809998</v>
      </c>
      <c r="AA99" s="81">
        <f t="shared" ref="AA99:AF99" si="37">SUM(AA98)+AA5</f>
        <v>6861579</v>
      </c>
      <c r="AB99" s="81">
        <f t="shared" si="37"/>
        <v>6389732</v>
      </c>
      <c r="AC99" s="81">
        <f t="shared" si="37"/>
        <v>6248574</v>
      </c>
      <c r="AD99" s="81">
        <f t="shared" si="37"/>
        <v>6293745</v>
      </c>
      <c r="AE99" s="81">
        <f t="shared" si="37"/>
        <v>6265145.5</v>
      </c>
      <c r="AF99" s="81">
        <f t="shared" si="37"/>
        <v>6605104</v>
      </c>
      <c r="AG99" s="81">
        <f t="shared" ref="AG99:AK99" si="38">SUM(AG98)+AG5</f>
        <v>6173857.54</v>
      </c>
      <c r="AH99" s="81">
        <f t="shared" si="38"/>
        <v>6802794.5499999998</v>
      </c>
      <c r="AI99" s="81">
        <f t="shared" si="38"/>
        <v>6041686.5499999998</v>
      </c>
      <c r="AJ99" s="81">
        <f t="shared" si="38"/>
        <v>5325435.4399999995</v>
      </c>
      <c r="AK99" s="81">
        <f t="shared" si="38"/>
        <v>5419000.7599999998</v>
      </c>
    </row>
    <row r="100" spans="1:37" x14ac:dyDescent="0.25">
      <c r="A100" s="85" t="s">
        <v>228</v>
      </c>
      <c r="C100" s="45"/>
      <c r="D100" s="45"/>
      <c r="G100" s="13"/>
      <c r="H100" s="13"/>
      <c r="I100" s="13"/>
      <c r="J100" s="16"/>
      <c r="K100" s="11"/>
      <c r="L100" s="11"/>
      <c r="Q100" s="10"/>
      <c r="R100" s="10"/>
      <c r="S100" s="10"/>
      <c r="AH100" s="11"/>
    </row>
    <row r="101" spans="1:37" x14ac:dyDescent="0.25">
      <c r="A101" s="156">
        <v>400.01</v>
      </c>
      <c r="B101" s="45" t="s">
        <v>58</v>
      </c>
      <c r="C101" s="45"/>
      <c r="D101" s="45"/>
      <c r="G101" s="13">
        <v>2400</v>
      </c>
      <c r="H101" s="13">
        <f>ROUND(SUM(H84:H100),5)</f>
        <v>0</v>
      </c>
      <c r="I101" s="13">
        <v>2400</v>
      </c>
      <c r="J101" s="13">
        <f>ROUND(SUM(J84:J100),5)</f>
        <v>0</v>
      </c>
      <c r="K101" s="13">
        <v>2400</v>
      </c>
      <c r="L101" s="13">
        <v>2400</v>
      </c>
      <c r="M101" s="13">
        <v>2400</v>
      </c>
      <c r="N101" s="24">
        <v>1800</v>
      </c>
      <c r="O101" s="15">
        <f t="shared" ref="O101:O109" si="39">SUM(N101/M101)</f>
        <v>0.75</v>
      </c>
      <c r="P101" s="13">
        <v>2400</v>
      </c>
      <c r="Q101" s="11">
        <v>2400</v>
      </c>
      <c r="R101" s="10">
        <v>2400</v>
      </c>
      <c r="S101" s="10">
        <v>2400</v>
      </c>
      <c r="T101" s="11">
        <v>1800</v>
      </c>
      <c r="U101" s="11">
        <v>2400</v>
      </c>
      <c r="V101" s="11">
        <v>2400</v>
      </c>
      <c r="W101" s="11">
        <v>2400</v>
      </c>
      <c r="X101" s="11">
        <v>2400</v>
      </c>
      <c r="Y101" s="11">
        <v>2400</v>
      </c>
      <c r="Z101" s="11">
        <v>2400</v>
      </c>
      <c r="AA101" s="11">
        <v>1800</v>
      </c>
      <c r="AB101" s="11">
        <v>2400</v>
      </c>
      <c r="AC101" s="11">
        <v>2000</v>
      </c>
      <c r="AD101" s="11">
        <v>2400</v>
      </c>
      <c r="AE101" s="11">
        <v>1600</v>
      </c>
      <c r="AF101" s="11">
        <v>2400</v>
      </c>
      <c r="AG101" s="11">
        <v>1600</v>
      </c>
      <c r="AH101" s="11">
        <v>2400</v>
      </c>
      <c r="AI101" s="11">
        <v>1800</v>
      </c>
      <c r="AJ101" s="39">
        <v>2400</v>
      </c>
      <c r="AK101" s="11">
        <v>2400</v>
      </c>
    </row>
    <row r="102" spans="1:37" x14ac:dyDescent="0.25">
      <c r="A102" s="156">
        <v>400.01299999999998</v>
      </c>
      <c r="B102" s="45" t="s">
        <v>59</v>
      </c>
      <c r="C102" s="45"/>
      <c r="D102" s="45"/>
      <c r="G102" s="13">
        <f>SUM(G101)*(7.65%)</f>
        <v>183.6</v>
      </c>
      <c r="H102" s="34">
        <v>0</v>
      </c>
      <c r="I102" s="34">
        <f>SUM(I101*7.65%)</f>
        <v>183.6</v>
      </c>
      <c r="J102" s="11">
        <v>0</v>
      </c>
      <c r="K102" s="34">
        <f>SUM(K101*7.65%)</f>
        <v>183.6</v>
      </c>
      <c r="L102" s="34">
        <f>SUM(L101*7.65%)</f>
        <v>183.6</v>
      </c>
      <c r="M102" s="34">
        <f>SUM(M101*7.65%)</f>
        <v>183.6</v>
      </c>
      <c r="N102" s="34">
        <f>SUM(N101*7.65%)</f>
        <v>137.69999999999999</v>
      </c>
      <c r="O102" s="15">
        <f t="shared" si="39"/>
        <v>0.75</v>
      </c>
      <c r="P102" s="34">
        <f>SUM(P101*7.65%)</f>
        <v>183.6</v>
      </c>
      <c r="Q102" s="11">
        <f>SUM(Q101)*0.0765</f>
        <v>183.6</v>
      </c>
      <c r="R102" s="10">
        <v>184</v>
      </c>
      <c r="S102" s="11">
        <f>SUM(S101)*0.0765</f>
        <v>183.6</v>
      </c>
      <c r="T102" s="11">
        <v>0</v>
      </c>
      <c r="U102" s="11">
        <v>184</v>
      </c>
      <c r="V102" s="11">
        <v>184</v>
      </c>
      <c r="W102" s="11">
        <v>184</v>
      </c>
      <c r="X102" s="11">
        <f>SUM(X101)*7.65%</f>
        <v>183.6</v>
      </c>
      <c r="Y102" s="11">
        <v>184</v>
      </c>
      <c r="Z102" s="11">
        <v>184</v>
      </c>
      <c r="AA102" s="11">
        <v>138</v>
      </c>
      <c r="AB102" s="11">
        <v>184</v>
      </c>
      <c r="AC102" s="11">
        <v>153</v>
      </c>
      <c r="AD102" s="11">
        <v>184</v>
      </c>
      <c r="AE102" s="11">
        <v>122</v>
      </c>
      <c r="AF102" s="11">
        <v>184</v>
      </c>
      <c r="AG102" s="11">
        <v>122</v>
      </c>
      <c r="AH102" s="11">
        <v>184</v>
      </c>
      <c r="AI102" s="11">
        <v>138</v>
      </c>
      <c r="AJ102" s="39">
        <v>184</v>
      </c>
      <c r="AK102" s="11">
        <v>184</v>
      </c>
    </row>
    <row r="103" spans="1:37" x14ac:dyDescent="0.25">
      <c r="A103" s="156">
        <v>400.02</v>
      </c>
      <c r="B103" s="45" t="s">
        <v>60</v>
      </c>
      <c r="C103" s="45"/>
      <c r="D103" s="45"/>
      <c r="G103" s="13">
        <v>13920</v>
      </c>
      <c r="H103" s="13">
        <v>0</v>
      </c>
      <c r="I103" s="13">
        <v>13920</v>
      </c>
      <c r="J103" s="11">
        <v>0</v>
      </c>
      <c r="K103" s="11">
        <v>13920</v>
      </c>
      <c r="L103" s="11">
        <v>13920</v>
      </c>
      <c r="M103" s="11">
        <v>13920</v>
      </c>
      <c r="N103" s="11">
        <v>10440</v>
      </c>
      <c r="O103" s="15">
        <f t="shared" si="39"/>
        <v>0.75</v>
      </c>
      <c r="P103" s="34">
        <v>13920</v>
      </c>
      <c r="Q103" s="11">
        <v>13920</v>
      </c>
      <c r="R103" s="10">
        <v>13920</v>
      </c>
      <c r="S103" s="10">
        <v>13938</v>
      </c>
      <c r="T103" s="11">
        <v>10459</v>
      </c>
      <c r="U103" s="11">
        <v>13920</v>
      </c>
      <c r="V103" s="11">
        <v>13920</v>
      </c>
      <c r="W103" s="11">
        <v>13680</v>
      </c>
      <c r="X103" s="11">
        <v>13920</v>
      </c>
      <c r="Y103" s="11">
        <v>13840</v>
      </c>
      <c r="Z103" s="11">
        <v>13920</v>
      </c>
      <c r="AA103" s="11">
        <v>10440</v>
      </c>
      <c r="AB103" s="11">
        <v>13920</v>
      </c>
      <c r="AC103" s="11">
        <v>11600</v>
      </c>
      <c r="AD103" s="11">
        <v>13920</v>
      </c>
      <c r="AE103" s="11">
        <v>9280</v>
      </c>
      <c r="AF103" s="11">
        <v>13920</v>
      </c>
      <c r="AG103" s="11">
        <v>9280</v>
      </c>
      <c r="AH103" s="16">
        <v>13920</v>
      </c>
      <c r="AI103" s="11">
        <v>10440</v>
      </c>
      <c r="AJ103" s="39">
        <v>13920</v>
      </c>
      <c r="AK103" s="11">
        <v>13920</v>
      </c>
    </row>
    <row r="104" spans="1:37" x14ac:dyDescent="0.25">
      <c r="A104" s="156">
        <v>400.02300000000002</v>
      </c>
      <c r="B104" s="45" t="s">
        <v>61</v>
      </c>
      <c r="C104" s="45"/>
      <c r="D104" s="45"/>
      <c r="G104" s="13">
        <f>SUM(G103)*(7.65%)</f>
        <v>1064.8799999999999</v>
      </c>
      <c r="H104" s="13">
        <v>0</v>
      </c>
      <c r="I104" s="34">
        <f>SUM(I103*7.65%)</f>
        <v>1064.8799999999999</v>
      </c>
      <c r="J104" s="11">
        <v>0</v>
      </c>
      <c r="K104" s="34">
        <f>SUM(K103*7.65%)</f>
        <v>1064.8799999999999</v>
      </c>
      <c r="L104" s="34">
        <f>SUM(L103*7.65%)</f>
        <v>1064.8799999999999</v>
      </c>
      <c r="M104" s="34">
        <v>1041</v>
      </c>
      <c r="N104" s="34">
        <f>SUM(N103*7.65%)</f>
        <v>798.66</v>
      </c>
      <c r="O104" s="15">
        <f t="shared" si="39"/>
        <v>0.76720461095100867</v>
      </c>
      <c r="P104" s="34">
        <f>SUM(P103*7.65%)</f>
        <v>1064.8799999999999</v>
      </c>
      <c r="Q104" s="11">
        <f>SUM(Q103)*0.0765</f>
        <v>1064.8799999999999</v>
      </c>
      <c r="R104" s="10">
        <v>1065</v>
      </c>
      <c r="S104" s="11">
        <v>1095</v>
      </c>
      <c r="T104" s="11">
        <v>799</v>
      </c>
      <c r="U104" s="11">
        <v>1248</v>
      </c>
      <c r="V104" s="11">
        <f>SUM(V103)*7.65%</f>
        <v>1064.8799999999999</v>
      </c>
      <c r="W104" s="11">
        <v>1230</v>
      </c>
      <c r="X104" s="11">
        <f>SUM(X103)*7.65%</f>
        <v>1064.8799999999999</v>
      </c>
      <c r="Y104" s="11">
        <v>1242</v>
      </c>
      <c r="Z104" s="11">
        <v>1065</v>
      </c>
      <c r="AA104" s="11">
        <v>798</v>
      </c>
      <c r="AB104" s="11">
        <v>1065</v>
      </c>
      <c r="AC104" s="11">
        <v>887</v>
      </c>
      <c r="AD104" s="11">
        <v>710</v>
      </c>
      <c r="AE104" s="11">
        <v>709</v>
      </c>
      <c r="AF104" s="11">
        <v>1065</v>
      </c>
      <c r="AG104" s="11">
        <v>710</v>
      </c>
      <c r="AH104" s="11">
        <v>1065</v>
      </c>
      <c r="AI104" s="11">
        <v>798</v>
      </c>
      <c r="AJ104" s="39">
        <v>1065</v>
      </c>
      <c r="AK104" s="11">
        <v>1065</v>
      </c>
    </row>
    <row r="105" spans="1:37" x14ac:dyDescent="0.25">
      <c r="A105" s="156">
        <v>400.05900000000003</v>
      </c>
      <c r="B105" s="45" t="s">
        <v>62</v>
      </c>
      <c r="C105" s="45"/>
      <c r="D105" s="45"/>
      <c r="G105" s="13">
        <v>2123</v>
      </c>
      <c r="H105" s="13">
        <v>0</v>
      </c>
      <c r="I105" s="13">
        <v>2103</v>
      </c>
      <c r="J105" s="11">
        <v>0</v>
      </c>
      <c r="K105" s="11">
        <v>2900</v>
      </c>
      <c r="L105" s="11">
        <v>2200</v>
      </c>
      <c r="M105" s="11">
        <v>2983</v>
      </c>
      <c r="N105" s="11">
        <v>1895</v>
      </c>
      <c r="O105" s="15">
        <f t="shared" si="39"/>
        <v>0.63526651022460612</v>
      </c>
      <c r="P105" s="34">
        <v>3258</v>
      </c>
      <c r="Q105" s="11">
        <v>1500</v>
      </c>
      <c r="R105" s="10">
        <v>2208</v>
      </c>
      <c r="S105" s="10">
        <v>1875</v>
      </c>
      <c r="T105" s="11">
        <v>912</v>
      </c>
      <c r="U105" s="11">
        <v>1719</v>
      </c>
      <c r="V105" s="11">
        <v>1875</v>
      </c>
      <c r="W105" s="11">
        <v>1720</v>
      </c>
      <c r="X105" s="11">
        <v>1500</v>
      </c>
      <c r="Y105" s="11">
        <v>1758</v>
      </c>
      <c r="Z105" s="11">
        <v>1731</v>
      </c>
      <c r="AA105" s="11">
        <v>1019</v>
      </c>
      <c r="AB105" s="11">
        <v>584</v>
      </c>
      <c r="AC105" s="11">
        <v>528</v>
      </c>
      <c r="AD105" s="11">
        <v>1100</v>
      </c>
      <c r="AE105" s="11">
        <v>1085</v>
      </c>
      <c r="AF105" s="16">
        <v>1984</v>
      </c>
      <c r="AG105" s="11">
        <v>1984</v>
      </c>
      <c r="AH105" s="11">
        <v>2880</v>
      </c>
      <c r="AI105" s="11">
        <v>2403</v>
      </c>
      <c r="AJ105" s="39">
        <v>2500</v>
      </c>
      <c r="AK105" s="11">
        <v>2500</v>
      </c>
    </row>
    <row r="106" spans="1:37" x14ac:dyDescent="0.25">
      <c r="A106" s="156">
        <v>400.221</v>
      </c>
      <c r="B106" s="45" t="s">
        <v>244</v>
      </c>
      <c r="C106" s="45"/>
      <c r="D106" s="45"/>
      <c r="G106" s="13">
        <v>0</v>
      </c>
      <c r="H106" s="13"/>
      <c r="I106" s="13">
        <v>0</v>
      </c>
      <c r="J106" s="11"/>
      <c r="K106" s="11">
        <v>0</v>
      </c>
      <c r="L106" s="11">
        <v>0</v>
      </c>
      <c r="M106" s="11">
        <v>6900</v>
      </c>
      <c r="N106" s="11">
        <v>6900</v>
      </c>
      <c r="O106" s="15">
        <f t="shared" si="39"/>
        <v>1</v>
      </c>
      <c r="P106" s="11">
        <v>0</v>
      </c>
      <c r="Q106" s="11">
        <v>0</v>
      </c>
      <c r="R106" s="10">
        <v>0</v>
      </c>
      <c r="S106" s="10">
        <v>0</v>
      </c>
      <c r="T106" s="11">
        <v>0</v>
      </c>
      <c r="U106" s="11">
        <v>0</v>
      </c>
      <c r="V106" s="11">
        <v>0</v>
      </c>
      <c r="W106" s="11">
        <v>0</v>
      </c>
      <c r="X106" s="16">
        <v>0</v>
      </c>
      <c r="Y106" s="11">
        <v>0</v>
      </c>
      <c r="Z106" s="16"/>
      <c r="AA106" s="11">
        <v>0</v>
      </c>
      <c r="AB106" s="16">
        <v>0</v>
      </c>
      <c r="AC106" s="16">
        <v>0</v>
      </c>
      <c r="AD106" s="11">
        <v>0</v>
      </c>
      <c r="AE106" s="11">
        <v>0</v>
      </c>
      <c r="AF106" s="11">
        <v>0</v>
      </c>
      <c r="AG106" s="11">
        <v>0</v>
      </c>
      <c r="AH106" s="16">
        <v>0</v>
      </c>
      <c r="AI106" s="11">
        <v>0</v>
      </c>
      <c r="AJ106" s="39">
        <v>0</v>
      </c>
      <c r="AK106" s="11">
        <v>0</v>
      </c>
    </row>
    <row r="107" spans="1:37" x14ac:dyDescent="0.25">
      <c r="A107" s="156">
        <v>400.22</v>
      </c>
      <c r="B107" s="45" t="s">
        <v>222</v>
      </c>
      <c r="C107" s="45"/>
      <c r="D107" s="45"/>
      <c r="G107" s="13">
        <v>1609</v>
      </c>
      <c r="H107" s="13"/>
      <c r="I107" s="13">
        <v>3015</v>
      </c>
      <c r="J107" s="11"/>
      <c r="K107" s="11">
        <v>6022</v>
      </c>
      <c r="L107" s="11">
        <v>3000</v>
      </c>
      <c r="M107" s="34">
        <v>3763</v>
      </c>
      <c r="N107" s="11">
        <v>3548</v>
      </c>
      <c r="O107" s="15">
        <f t="shared" si="39"/>
        <v>0.94286473558331119</v>
      </c>
      <c r="P107" s="34">
        <v>2946</v>
      </c>
      <c r="Q107" s="11">
        <v>4000</v>
      </c>
      <c r="R107" s="10">
        <v>4796</v>
      </c>
      <c r="S107" s="10">
        <v>6149</v>
      </c>
      <c r="T107" s="11">
        <v>3660</v>
      </c>
      <c r="U107" s="11">
        <v>3925</v>
      </c>
      <c r="V107" s="11">
        <v>6150</v>
      </c>
      <c r="W107" s="11">
        <v>6896</v>
      </c>
      <c r="X107" s="11">
        <v>6150</v>
      </c>
      <c r="Y107" s="11">
        <v>4743</v>
      </c>
      <c r="Z107" s="11">
        <v>4258</v>
      </c>
      <c r="AA107" s="11">
        <v>3400</v>
      </c>
      <c r="AB107" s="11">
        <v>4379</v>
      </c>
      <c r="AC107" s="11">
        <v>4070</v>
      </c>
      <c r="AD107" s="11">
        <v>5000</v>
      </c>
      <c r="AE107" s="11">
        <v>4113</v>
      </c>
      <c r="AF107" s="11">
        <v>5242</v>
      </c>
      <c r="AG107" s="11">
        <v>3156</v>
      </c>
      <c r="AH107" s="11">
        <v>4957</v>
      </c>
      <c r="AI107" s="11">
        <v>3659</v>
      </c>
      <c r="AJ107" s="39">
        <v>5000</v>
      </c>
      <c r="AK107" s="11">
        <v>5000</v>
      </c>
    </row>
    <row r="108" spans="1:37" hidden="1" x14ac:dyDescent="0.25">
      <c r="A108" s="156"/>
      <c r="B108" s="45" t="s">
        <v>206</v>
      </c>
      <c r="C108" s="45"/>
      <c r="D108" s="45"/>
      <c r="G108" s="13">
        <v>0</v>
      </c>
      <c r="H108" s="13"/>
      <c r="I108" s="13">
        <v>0</v>
      </c>
      <c r="J108" s="11"/>
      <c r="K108" s="11">
        <v>5881</v>
      </c>
      <c r="L108" s="11">
        <v>5884</v>
      </c>
      <c r="M108" s="34">
        <v>0</v>
      </c>
      <c r="N108" s="11">
        <v>0</v>
      </c>
      <c r="O108" s="15">
        <v>0</v>
      </c>
      <c r="P108" s="34">
        <v>0</v>
      </c>
      <c r="Q108" s="11">
        <v>0</v>
      </c>
      <c r="R108" s="10">
        <v>0</v>
      </c>
      <c r="S108" s="10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0</v>
      </c>
      <c r="Z108" s="11">
        <v>0</v>
      </c>
      <c r="AJ108" s="1"/>
    </row>
    <row r="109" spans="1:37" s="17" customFormat="1" ht="13.8" thickBot="1" x14ac:dyDescent="0.3">
      <c r="A109" s="157"/>
      <c r="B109" s="65" t="s">
        <v>63</v>
      </c>
      <c r="C109" s="63"/>
      <c r="D109" s="63"/>
      <c r="E109" s="58"/>
      <c r="F109" s="58"/>
      <c r="G109" s="54">
        <f>SUM(G101:G108)</f>
        <v>21300.48</v>
      </c>
      <c r="H109" s="54"/>
      <c r="I109" s="54">
        <f>SUM(I101:I108)</f>
        <v>22686.48</v>
      </c>
      <c r="J109" s="55"/>
      <c r="K109" s="55">
        <f>SUM(K101:K108)</f>
        <v>32371.48</v>
      </c>
      <c r="L109" s="55">
        <f>SUM(L101:L108)</f>
        <v>28652.48</v>
      </c>
      <c r="M109" s="56">
        <f>SUM(M101:M108)</f>
        <v>31190.6</v>
      </c>
      <c r="N109" s="55">
        <f>SUM(N101:N108)</f>
        <v>25519.360000000001</v>
      </c>
      <c r="O109" s="57">
        <f t="shared" si="39"/>
        <v>0.81817470648208124</v>
      </c>
      <c r="P109" s="55">
        <f t="shared" ref="P109:Z109" si="40">SUM(P101:P108)</f>
        <v>23772.48</v>
      </c>
      <c r="Q109" s="55">
        <f t="shared" si="40"/>
        <v>23068.48</v>
      </c>
      <c r="R109" s="56">
        <f t="shared" si="40"/>
        <v>24573</v>
      </c>
      <c r="S109" s="56">
        <f t="shared" si="40"/>
        <v>25640.6</v>
      </c>
      <c r="T109" s="55">
        <f t="shared" si="40"/>
        <v>17630</v>
      </c>
      <c r="U109" s="55">
        <f t="shared" si="40"/>
        <v>23396</v>
      </c>
      <c r="V109" s="55">
        <f t="shared" si="40"/>
        <v>25593.88</v>
      </c>
      <c r="W109" s="55">
        <f t="shared" si="40"/>
        <v>26110</v>
      </c>
      <c r="X109" s="55">
        <f t="shared" si="40"/>
        <v>25218.48</v>
      </c>
      <c r="Y109" s="55">
        <f t="shared" si="40"/>
        <v>24167</v>
      </c>
      <c r="Z109" s="55">
        <f t="shared" si="40"/>
        <v>23558</v>
      </c>
      <c r="AA109" s="55">
        <f t="shared" ref="AA109:AK109" si="41">SUBTOTAL(9,AA101:AA107)</f>
        <v>17595</v>
      </c>
      <c r="AB109" s="55">
        <f t="shared" si="41"/>
        <v>22532</v>
      </c>
      <c r="AC109" s="55">
        <f t="shared" si="41"/>
        <v>19238</v>
      </c>
      <c r="AD109" s="55">
        <f t="shared" si="41"/>
        <v>23314</v>
      </c>
      <c r="AE109" s="55">
        <f t="shared" si="41"/>
        <v>16909</v>
      </c>
      <c r="AF109" s="55">
        <f t="shared" si="41"/>
        <v>24795</v>
      </c>
      <c r="AG109" s="55">
        <f t="shared" si="41"/>
        <v>16852</v>
      </c>
      <c r="AH109" s="55">
        <f t="shared" si="41"/>
        <v>25406</v>
      </c>
      <c r="AI109" s="55">
        <f t="shared" si="41"/>
        <v>19238</v>
      </c>
      <c r="AJ109" s="55">
        <f t="shared" si="41"/>
        <v>25069</v>
      </c>
      <c r="AK109" s="55">
        <f t="shared" si="41"/>
        <v>25069</v>
      </c>
    </row>
    <row r="110" spans="1:37" x14ac:dyDescent="0.25">
      <c r="A110" s="156"/>
      <c r="B110" s="45"/>
      <c r="C110" s="45"/>
      <c r="D110" s="45"/>
      <c r="G110" s="13"/>
      <c r="H110" s="13"/>
      <c r="I110" s="13"/>
      <c r="J110" s="11"/>
      <c r="K110" s="11"/>
      <c r="L110" s="11"/>
      <c r="P110" s="10"/>
      <c r="Q110" s="10"/>
      <c r="R110" s="10"/>
      <c r="S110" s="10"/>
      <c r="V110" s="11"/>
      <c r="AG110" s="11"/>
      <c r="AH110" s="11"/>
    </row>
    <row r="111" spans="1:37" x14ac:dyDescent="0.25">
      <c r="A111" s="158">
        <v>400.03</v>
      </c>
      <c r="B111" s="45" t="s">
        <v>64</v>
      </c>
      <c r="G111" s="13">
        <v>56129</v>
      </c>
      <c r="H111" s="13"/>
      <c r="I111" s="13">
        <v>56129</v>
      </c>
      <c r="J111" s="11">
        <v>0</v>
      </c>
      <c r="K111" s="11">
        <v>80000</v>
      </c>
      <c r="L111" s="16">
        <v>91407.17</v>
      </c>
      <c r="M111" s="11">
        <v>78000</v>
      </c>
      <c r="N111" s="11">
        <v>60000</v>
      </c>
      <c r="O111" s="15">
        <f t="shared" ref="O111:O119" si="42">SUM(N111/M111)</f>
        <v>0.76923076923076927</v>
      </c>
      <c r="P111" s="10">
        <v>81900</v>
      </c>
      <c r="Q111" s="11">
        <v>83137.600000000006</v>
      </c>
      <c r="R111" s="10">
        <v>83128</v>
      </c>
      <c r="S111" s="10">
        <v>89963</v>
      </c>
      <c r="T111" s="11">
        <v>68843</v>
      </c>
      <c r="U111" s="11">
        <v>97639</v>
      </c>
      <c r="V111" s="11">
        <v>94245</v>
      </c>
      <c r="W111" s="11">
        <v>97745</v>
      </c>
      <c r="X111" s="11">
        <v>96837</v>
      </c>
      <c r="Y111" s="11">
        <v>102311</v>
      </c>
      <c r="Z111" s="11">
        <v>99742</v>
      </c>
      <c r="AA111" s="11">
        <v>80561</v>
      </c>
      <c r="AB111" s="11">
        <v>102485</v>
      </c>
      <c r="AC111" s="11">
        <v>90660</v>
      </c>
      <c r="AD111" s="11">
        <v>102485</v>
      </c>
      <c r="AE111" s="11">
        <v>67009</v>
      </c>
      <c r="AF111" s="11">
        <v>106634</v>
      </c>
      <c r="AG111" s="11">
        <v>73789</v>
      </c>
      <c r="AH111" s="11">
        <v>109515</v>
      </c>
      <c r="AI111" s="11">
        <v>84242</v>
      </c>
      <c r="AJ111" s="39">
        <v>112526</v>
      </c>
      <c r="AK111" s="11">
        <v>115902</v>
      </c>
    </row>
    <row r="112" spans="1:37" x14ac:dyDescent="0.25">
      <c r="A112" s="156" t="s">
        <v>248</v>
      </c>
      <c r="B112" s="45" t="s">
        <v>66</v>
      </c>
      <c r="C112" s="45"/>
      <c r="D112" s="45"/>
      <c r="G112" s="13">
        <v>0</v>
      </c>
      <c r="H112" s="13"/>
      <c r="I112" s="13">
        <v>0</v>
      </c>
      <c r="J112" s="13"/>
      <c r="K112" s="13">
        <v>0</v>
      </c>
      <c r="L112" s="34">
        <v>0</v>
      </c>
      <c r="M112" s="11">
        <v>0</v>
      </c>
      <c r="N112" s="11">
        <v>0</v>
      </c>
      <c r="O112" s="15">
        <v>0</v>
      </c>
      <c r="P112" s="11">
        <v>0</v>
      </c>
      <c r="Q112" s="11">
        <v>0</v>
      </c>
      <c r="R112" s="10">
        <v>0</v>
      </c>
      <c r="S112" s="10">
        <v>0</v>
      </c>
      <c r="T112" s="11">
        <v>0</v>
      </c>
      <c r="U112" s="11">
        <v>250</v>
      </c>
      <c r="V112" s="16">
        <v>300</v>
      </c>
      <c r="W112" s="11">
        <v>300</v>
      </c>
      <c r="X112" s="11">
        <v>350</v>
      </c>
      <c r="Y112" s="11">
        <v>350</v>
      </c>
      <c r="Z112" s="11">
        <v>400</v>
      </c>
      <c r="AA112" s="11">
        <v>400</v>
      </c>
      <c r="AB112" s="11">
        <v>450</v>
      </c>
      <c r="AC112" s="11">
        <v>450</v>
      </c>
      <c r="AD112" s="11">
        <v>500</v>
      </c>
      <c r="AE112" s="11">
        <v>500</v>
      </c>
      <c r="AF112" s="11">
        <v>550</v>
      </c>
      <c r="AG112" s="11">
        <v>550</v>
      </c>
      <c r="AH112" s="11">
        <v>600</v>
      </c>
      <c r="AI112" s="11">
        <v>600</v>
      </c>
      <c r="AJ112" s="39">
        <v>650</v>
      </c>
      <c r="AK112" s="16">
        <v>1540</v>
      </c>
    </row>
    <row r="113" spans="1:37" x14ac:dyDescent="0.25">
      <c r="A113" s="156" t="s">
        <v>249</v>
      </c>
      <c r="B113" s="45" t="s">
        <v>68</v>
      </c>
      <c r="C113" s="45"/>
      <c r="D113" s="45"/>
      <c r="G113" s="13">
        <v>1572</v>
      </c>
      <c r="H113" s="13"/>
      <c r="I113" s="34">
        <v>1619.4</v>
      </c>
      <c r="J113" s="11">
        <v>0</v>
      </c>
      <c r="K113" s="11">
        <v>2753</v>
      </c>
      <c r="L113" s="16">
        <v>1619.4</v>
      </c>
      <c r="M113" s="11">
        <v>2163.6</v>
      </c>
      <c r="N113" s="11">
        <v>2163.6</v>
      </c>
      <c r="O113" s="15">
        <f t="shared" si="42"/>
        <v>1</v>
      </c>
      <c r="P113" s="11">
        <v>3825</v>
      </c>
      <c r="Q113" s="11">
        <v>3938</v>
      </c>
      <c r="R113" s="10">
        <v>8758</v>
      </c>
      <c r="S113" s="10">
        <v>4852</v>
      </c>
      <c r="T113" s="11">
        <v>2358</v>
      </c>
      <c r="U113" s="11">
        <v>2494</v>
      </c>
      <c r="V113" s="16">
        <v>4355.01</v>
      </c>
      <c r="W113" s="11">
        <v>6000</v>
      </c>
      <c r="X113" s="16">
        <v>5586</v>
      </c>
      <c r="Y113" s="11">
        <v>3650</v>
      </c>
      <c r="Z113" s="16">
        <v>3761</v>
      </c>
      <c r="AA113" s="16">
        <v>884</v>
      </c>
      <c r="AB113" s="16">
        <v>2997</v>
      </c>
      <c r="AC113" s="16">
        <v>288</v>
      </c>
      <c r="AD113" s="16">
        <v>4956</v>
      </c>
      <c r="AE113" s="11">
        <v>739</v>
      </c>
      <c r="AF113" s="16">
        <v>4020</v>
      </c>
      <c r="AG113" s="11">
        <v>1971</v>
      </c>
      <c r="AH113" s="11">
        <v>4793</v>
      </c>
      <c r="AI113" s="11">
        <v>1844</v>
      </c>
      <c r="AJ113" s="37">
        <v>5265</v>
      </c>
      <c r="AK113" s="16">
        <v>4734</v>
      </c>
    </row>
    <row r="114" spans="1:37" x14ac:dyDescent="0.25">
      <c r="A114" s="156" t="s">
        <v>250</v>
      </c>
      <c r="B114" s="45" t="s">
        <v>65</v>
      </c>
      <c r="C114" s="45"/>
      <c r="D114" s="45"/>
      <c r="G114" s="13">
        <f>SUM(G111:G113)*(7.65%)</f>
        <v>4414.1265000000003</v>
      </c>
      <c r="H114" s="13"/>
      <c r="I114" s="13">
        <f>SUM(I111:I113)*(7.65%)</f>
        <v>4417.7525999999998</v>
      </c>
      <c r="J114" s="11"/>
      <c r="K114" s="13">
        <f>SUM(K111:K113)*(7.65%)</f>
        <v>6330.6044999999995</v>
      </c>
      <c r="L114" s="13">
        <f>SUM(L111:L113)*(7.65%)</f>
        <v>7116.5326049999994</v>
      </c>
      <c r="M114" s="13">
        <v>5969</v>
      </c>
      <c r="N114" s="13">
        <f>SUM(N111:N113)*(7.65%)</f>
        <v>4755.5154000000002</v>
      </c>
      <c r="O114" s="15">
        <f t="shared" si="42"/>
        <v>0.7967021946724745</v>
      </c>
      <c r="P114" s="13">
        <v>6265</v>
      </c>
      <c r="Q114" s="11">
        <f>SUM(Q111:Q113)*7.65%</f>
        <v>6661.2834000000003</v>
      </c>
      <c r="R114" s="10">
        <v>6540</v>
      </c>
      <c r="S114" s="10">
        <v>6764</v>
      </c>
      <c r="T114" s="11">
        <v>5088</v>
      </c>
      <c r="U114" s="11">
        <v>7660</v>
      </c>
      <c r="V114" s="11">
        <f>SUM(V111:V113)*7.65%</f>
        <v>7565.8507649999992</v>
      </c>
      <c r="W114" s="11">
        <v>7937</v>
      </c>
      <c r="X114" s="11">
        <f>SUM(X111:X113)*7.65%</f>
        <v>7862.1345000000001</v>
      </c>
      <c r="Y114" s="11">
        <v>7848</v>
      </c>
      <c r="Z114" s="11">
        <v>7949</v>
      </c>
      <c r="AA114" s="11">
        <v>6261</v>
      </c>
      <c r="AB114" s="11">
        <v>7988</v>
      </c>
      <c r="AC114" s="11">
        <v>6992</v>
      </c>
      <c r="AD114" s="11">
        <f>SUBTOTAL(9,AD111:AD113)*7.65%</f>
        <v>8257.4864999999991</v>
      </c>
      <c r="AE114" s="11">
        <v>5126</v>
      </c>
      <c r="AF114" s="11">
        <v>8346</v>
      </c>
      <c r="AG114" s="11">
        <v>5837</v>
      </c>
      <c r="AH114" s="11">
        <v>8828</v>
      </c>
      <c r="AI114" s="11">
        <v>6669</v>
      </c>
      <c r="AJ114" s="37">
        <v>9060.74</v>
      </c>
      <c r="AK114" s="16">
        <f>SUBTOTAL(9,AK111:AK113)*7.65%</f>
        <v>9346.4639999999999</v>
      </c>
    </row>
    <row r="115" spans="1:37" x14ac:dyDescent="0.25">
      <c r="A115" s="156" t="s">
        <v>251</v>
      </c>
      <c r="B115" s="45" t="s">
        <v>67</v>
      </c>
      <c r="C115" s="45"/>
      <c r="D115" s="45"/>
      <c r="G115" s="13">
        <v>1300</v>
      </c>
      <c r="H115" s="13"/>
      <c r="I115" s="13">
        <v>1300</v>
      </c>
      <c r="J115" s="11">
        <v>0</v>
      </c>
      <c r="K115" s="11">
        <v>1300</v>
      </c>
      <c r="L115" s="11">
        <v>1300</v>
      </c>
      <c r="M115" s="11">
        <v>1300</v>
      </c>
      <c r="N115" s="11">
        <v>1300</v>
      </c>
      <c r="O115" s="15">
        <f t="shared" si="42"/>
        <v>1</v>
      </c>
      <c r="P115" s="11">
        <v>1300</v>
      </c>
      <c r="Q115" s="11">
        <v>1300</v>
      </c>
      <c r="R115" s="10">
        <v>2574</v>
      </c>
      <c r="S115" s="10">
        <v>3190</v>
      </c>
      <c r="T115" s="11">
        <v>2239</v>
      </c>
      <c r="U115" s="11">
        <v>3465</v>
      </c>
      <c r="V115" s="16">
        <v>3284.9</v>
      </c>
      <c r="W115" s="11">
        <v>4865</v>
      </c>
      <c r="X115" s="11">
        <v>3436</v>
      </c>
      <c r="Y115" s="16">
        <v>3532</v>
      </c>
      <c r="Z115" s="16">
        <v>3509</v>
      </c>
      <c r="AA115" s="16">
        <v>2973</v>
      </c>
      <c r="AB115" s="16">
        <v>3037</v>
      </c>
      <c r="AC115" s="16">
        <v>2485</v>
      </c>
      <c r="AD115" s="16">
        <v>3549</v>
      </c>
      <c r="AE115" s="11">
        <v>473</v>
      </c>
      <c r="AF115" s="11">
        <v>5331</v>
      </c>
      <c r="AG115" s="11">
        <v>2666</v>
      </c>
      <c r="AH115" s="11">
        <v>4190</v>
      </c>
      <c r="AI115" s="16">
        <v>3095</v>
      </c>
      <c r="AJ115" s="37">
        <v>4250</v>
      </c>
      <c r="AK115" s="16">
        <v>5318</v>
      </c>
    </row>
    <row r="116" spans="1:37" x14ac:dyDescent="0.25">
      <c r="A116" s="156" t="s">
        <v>252</v>
      </c>
      <c r="B116" s="45" t="s">
        <v>74</v>
      </c>
      <c r="C116" s="45"/>
      <c r="D116" s="45"/>
      <c r="G116" s="13">
        <v>0</v>
      </c>
      <c r="H116" s="13"/>
      <c r="I116" s="13">
        <v>15000</v>
      </c>
      <c r="J116" s="11"/>
      <c r="K116" s="11">
        <v>17563</v>
      </c>
      <c r="L116" s="16">
        <v>19123.68</v>
      </c>
      <c r="M116" s="11">
        <v>9765</v>
      </c>
      <c r="N116" s="11">
        <v>7296</v>
      </c>
      <c r="O116" s="15">
        <f t="shared" si="42"/>
        <v>0.74715821812596006</v>
      </c>
      <c r="P116" s="11">
        <v>10087</v>
      </c>
      <c r="Q116" s="11">
        <v>11240</v>
      </c>
      <c r="R116" s="10">
        <v>10636</v>
      </c>
      <c r="S116" s="10">
        <v>11671</v>
      </c>
      <c r="T116" s="11">
        <v>8722</v>
      </c>
      <c r="U116" s="16">
        <v>11681</v>
      </c>
      <c r="V116" s="144">
        <v>17803.59</v>
      </c>
      <c r="W116" s="11">
        <v>13399</v>
      </c>
      <c r="X116" s="16">
        <v>16249</v>
      </c>
      <c r="Y116" s="11">
        <v>24573</v>
      </c>
      <c r="Z116" s="16">
        <v>31933</v>
      </c>
      <c r="AA116" s="16">
        <v>26323</v>
      </c>
      <c r="AB116" s="16">
        <v>32703</v>
      </c>
      <c r="AC116" s="16">
        <v>33033</v>
      </c>
      <c r="AD116" s="16">
        <v>34140</v>
      </c>
      <c r="AE116" s="11">
        <v>29467</v>
      </c>
      <c r="AF116" s="16">
        <v>19007</v>
      </c>
      <c r="AG116" s="11">
        <v>13754</v>
      </c>
      <c r="AH116" s="11">
        <v>16818</v>
      </c>
      <c r="AI116" s="11">
        <v>13979</v>
      </c>
      <c r="AJ116" s="37">
        <v>17325.759999999998</v>
      </c>
      <c r="AK116" s="16">
        <v>17544</v>
      </c>
    </row>
    <row r="117" spans="1:37" x14ac:dyDescent="0.25">
      <c r="A117" s="156" t="s">
        <v>253</v>
      </c>
      <c r="B117" s="45" t="s">
        <v>69</v>
      </c>
      <c r="C117" s="45"/>
      <c r="D117" s="45"/>
      <c r="G117" s="13">
        <v>250</v>
      </c>
      <c r="H117" s="13">
        <v>0</v>
      </c>
      <c r="I117" s="13">
        <v>90</v>
      </c>
      <c r="J117" s="11"/>
      <c r="K117" s="11">
        <v>250</v>
      </c>
      <c r="L117" s="11">
        <v>250</v>
      </c>
      <c r="M117" s="11">
        <v>387</v>
      </c>
      <c r="N117" s="11">
        <v>327</v>
      </c>
      <c r="O117" s="15">
        <f t="shared" si="42"/>
        <v>0.84496124031007747</v>
      </c>
      <c r="P117" s="11">
        <v>720</v>
      </c>
      <c r="Q117" s="11">
        <v>720</v>
      </c>
      <c r="R117" s="10">
        <v>720</v>
      </c>
      <c r="S117" s="10">
        <v>720</v>
      </c>
      <c r="T117" s="11">
        <v>540</v>
      </c>
      <c r="U117" s="11">
        <v>720</v>
      </c>
      <c r="V117" s="11">
        <v>720</v>
      </c>
      <c r="W117" s="11">
        <v>720</v>
      </c>
      <c r="X117" s="11">
        <v>720</v>
      </c>
      <c r="Y117" s="11">
        <v>780</v>
      </c>
      <c r="Z117" s="11">
        <v>720</v>
      </c>
      <c r="AA117" s="11">
        <v>600</v>
      </c>
      <c r="AB117" s="11">
        <v>720</v>
      </c>
      <c r="AC117" s="11">
        <v>660</v>
      </c>
      <c r="AD117" s="11">
        <v>960</v>
      </c>
      <c r="AE117" s="11">
        <v>640</v>
      </c>
      <c r="AF117" s="11">
        <v>960</v>
      </c>
      <c r="AG117" s="11">
        <v>640</v>
      </c>
      <c r="AH117" s="11">
        <v>960</v>
      </c>
      <c r="AI117" s="11">
        <v>720</v>
      </c>
      <c r="AJ117" s="39">
        <v>960</v>
      </c>
      <c r="AK117" s="11">
        <v>960</v>
      </c>
    </row>
    <row r="118" spans="1:37" x14ac:dyDescent="0.25">
      <c r="A118" s="156" t="s">
        <v>255</v>
      </c>
      <c r="B118" s="45" t="s">
        <v>70</v>
      </c>
      <c r="C118" s="45"/>
      <c r="D118" s="45"/>
      <c r="G118" s="13">
        <v>0</v>
      </c>
      <c r="H118" s="13"/>
      <c r="I118" s="13">
        <v>0</v>
      </c>
      <c r="J118" s="16"/>
      <c r="K118" s="11">
        <v>0</v>
      </c>
      <c r="L118" s="11">
        <v>0</v>
      </c>
      <c r="M118" s="11">
        <v>220</v>
      </c>
      <c r="N118" s="11">
        <v>40</v>
      </c>
      <c r="O118" s="15">
        <f t="shared" si="42"/>
        <v>0.18181818181818182</v>
      </c>
      <c r="P118" s="11">
        <v>115</v>
      </c>
      <c r="Q118" s="11">
        <v>500</v>
      </c>
      <c r="R118" s="10">
        <v>98</v>
      </c>
      <c r="S118" s="10">
        <v>795</v>
      </c>
      <c r="T118" s="11">
        <v>795</v>
      </c>
      <c r="U118" s="11">
        <v>0</v>
      </c>
      <c r="V118" s="16">
        <v>500</v>
      </c>
      <c r="W118" s="11">
        <v>85</v>
      </c>
      <c r="X118" s="11">
        <v>500</v>
      </c>
      <c r="Y118" s="11">
        <v>90</v>
      </c>
      <c r="Z118" s="11">
        <v>25</v>
      </c>
      <c r="AA118" s="11">
        <v>25</v>
      </c>
      <c r="AB118" s="11">
        <v>500</v>
      </c>
      <c r="AC118" s="11">
        <v>0</v>
      </c>
      <c r="AD118" s="11">
        <v>500</v>
      </c>
      <c r="AE118" s="11">
        <v>0</v>
      </c>
      <c r="AF118" s="11">
        <v>0</v>
      </c>
      <c r="AG118" s="11">
        <v>0</v>
      </c>
      <c r="AH118" s="11">
        <v>45</v>
      </c>
      <c r="AI118" s="11">
        <v>45</v>
      </c>
      <c r="AJ118" s="39">
        <v>500</v>
      </c>
      <c r="AK118" s="11">
        <v>500</v>
      </c>
    </row>
    <row r="119" spans="1:37" s="17" customFormat="1" ht="13.8" thickBot="1" x14ac:dyDescent="0.3">
      <c r="A119" s="64"/>
      <c r="B119" s="65" t="s">
        <v>72</v>
      </c>
      <c r="C119" s="63" t="s">
        <v>71</v>
      </c>
      <c r="D119" s="63"/>
      <c r="E119" s="58"/>
      <c r="F119" s="58"/>
      <c r="G119" s="54">
        <f>SUM(G111:G118)</f>
        <v>63665.126499999998</v>
      </c>
      <c r="H119" s="54">
        <v>0</v>
      </c>
      <c r="I119" s="54">
        <f>SUM(I111:I118)</f>
        <v>78556.152600000001</v>
      </c>
      <c r="J119" s="54">
        <v>0</v>
      </c>
      <c r="K119" s="54">
        <f>SUM(K111:K118)</f>
        <v>108196.6045</v>
      </c>
      <c r="L119" s="54">
        <f>SUM(L111:L118)</f>
        <v>120816.78260499999</v>
      </c>
      <c r="M119" s="56">
        <f>SUM(M111:M118)</f>
        <v>97804.6</v>
      </c>
      <c r="N119" s="55">
        <f>SUM(N111:N118)</f>
        <v>75882.115399999995</v>
      </c>
      <c r="O119" s="57">
        <f t="shared" si="42"/>
        <v>0.77585425838866462</v>
      </c>
      <c r="P119" s="55">
        <f t="shared" ref="P119:U119" si="43">SUM(P111:P118)</f>
        <v>104212</v>
      </c>
      <c r="Q119" s="55">
        <f t="shared" si="43"/>
        <v>107496.88340000001</v>
      </c>
      <c r="R119" s="56">
        <f t="shared" si="43"/>
        <v>112454</v>
      </c>
      <c r="S119" s="56">
        <f t="shared" si="43"/>
        <v>117955</v>
      </c>
      <c r="T119" s="55">
        <f t="shared" si="43"/>
        <v>88585</v>
      </c>
      <c r="U119" s="55">
        <f t="shared" si="43"/>
        <v>123909</v>
      </c>
      <c r="V119" s="55">
        <f t="shared" ref="V119:AA119" si="44">SUM(V111:V118)</f>
        <v>128774.35076499998</v>
      </c>
      <c r="W119" s="55">
        <f t="shared" si="44"/>
        <v>131051</v>
      </c>
      <c r="X119" s="55">
        <f t="shared" si="44"/>
        <v>131540.13449999999</v>
      </c>
      <c r="Y119" s="55">
        <f t="shared" si="44"/>
        <v>143134</v>
      </c>
      <c r="Z119" s="55">
        <f t="shared" si="44"/>
        <v>148039</v>
      </c>
      <c r="AA119" s="55">
        <f t="shared" si="44"/>
        <v>118027</v>
      </c>
      <c r="AB119" s="55">
        <f t="shared" ref="AB119:AK119" si="45">SUM(AB111:AB118)</f>
        <v>150880</v>
      </c>
      <c r="AC119" s="55">
        <f t="shared" si="45"/>
        <v>134568</v>
      </c>
      <c r="AD119" s="55">
        <f t="shared" si="45"/>
        <v>155347.4865</v>
      </c>
      <c r="AE119" s="55">
        <f t="shared" si="45"/>
        <v>103954</v>
      </c>
      <c r="AF119" s="55">
        <f t="shared" si="45"/>
        <v>144848</v>
      </c>
      <c r="AG119" s="55">
        <f t="shared" si="45"/>
        <v>99207</v>
      </c>
      <c r="AH119" s="55">
        <f t="shared" si="45"/>
        <v>145749</v>
      </c>
      <c r="AI119" s="55">
        <f t="shared" si="45"/>
        <v>111194</v>
      </c>
      <c r="AJ119" s="55">
        <f t="shared" si="45"/>
        <v>150537.5</v>
      </c>
      <c r="AK119" s="55">
        <f t="shared" si="45"/>
        <v>155844.46400000001</v>
      </c>
    </row>
    <row r="120" spans="1:37" x14ac:dyDescent="0.25">
      <c r="A120" s="8"/>
      <c r="B120" s="45"/>
      <c r="C120" s="45"/>
      <c r="D120" s="45"/>
      <c r="G120" s="22"/>
      <c r="H120" s="22"/>
      <c r="I120" s="22"/>
      <c r="J120" s="22"/>
      <c r="K120" s="22"/>
      <c r="L120" s="22"/>
      <c r="Q120" s="10"/>
      <c r="R120" s="10"/>
      <c r="S120" s="10"/>
      <c r="V120" s="11"/>
      <c r="AH120" s="11"/>
    </row>
    <row r="121" spans="1:37" x14ac:dyDescent="0.25">
      <c r="A121" s="156">
        <v>400.06200000000001</v>
      </c>
      <c r="B121" s="45" t="s">
        <v>73</v>
      </c>
      <c r="C121" s="45"/>
      <c r="D121" s="45"/>
      <c r="G121" s="13">
        <v>34491</v>
      </c>
      <c r="H121" s="13">
        <f>ROUND(SUM(H112:H119),5)</f>
        <v>0</v>
      </c>
      <c r="I121" s="13">
        <v>36681</v>
      </c>
      <c r="J121" s="13">
        <f>ROUND(SUM(J112:J119),5)</f>
        <v>0</v>
      </c>
      <c r="K121" s="11">
        <v>50000</v>
      </c>
      <c r="L121" s="11">
        <v>50000</v>
      </c>
      <c r="M121" s="13">
        <v>51500</v>
      </c>
      <c r="N121" s="11">
        <v>39615</v>
      </c>
      <c r="O121" s="15">
        <f t="shared" ref="O121:O133" si="46">SUM(N121/M121)</f>
        <v>0.76922330097087377</v>
      </c>
      <c r="P121" s="10">
        <v>54075</v>
      </c>
      <c r="Q121" s="11">
        <v>54891.199999999997</v>
      </c>
      <c r="R121" s="10">
        <v>54886</v>
      </c>
      <c r="S121" s="10">
        <v>56812</v>
      </c>
      <c r="T121" s="11">
        <v>43402</v>
      </c>
      <c r="U121" s="11">
        <v>58517</v>
      </c>
      <c r="V121" s="16">
        <v>60273</v>
      </c>
      <c r="W121" s="11">
        <v>60272</v>
      </c>
      <c r="X121" s="11">
        <v>61931</v>
      </c>
      <c r="Y121" s="11">
        <v>64312</v>
      </c>
      <c r="Z121" s="11">
        <v>63789</v>
      </c>
      <c r="AA121" s="11">
        <v>51522</v>
      </c>
      <c r="AB121" s="11">
        <v>65543</v>
      </c>
      <c r="AC121" s="11">
        <v>57980</v>
      </c>
      <c r="AD121" s="11">
        <v>65543</v>
      </c>
      <c r="AE121" s="11">
        <v>42855</v>
      </c>
      <c r="AF121" s="11">
        <v>68164.72</v>
      </c>
      <c r="AG121" s="11">
        <v>47191</v>
      </c>
      <c r="AH121" s="11">
        <v>70039.53</v>
      </c>
      <c r="AI121" s="11">
        <v>53876</v>
      </c>
      <c r="AJ121" s="39">
        <v>71965</v>
      </c>
      <c r="AK121" s="11">
        <v>74124</v>
      </c>
    </row>
    <row r="122" spans="1:37" x14ac:dyDescent="0.25">
      <c r="A122" s="156">
        <v>400.21</v>
      </c>
      <c r="B122" s="45" t="s">
        <v>278</v>
      </c>
      <c r="C122" s="45"/>
      <c r="D122" s="45"/>
      <c r="G122" s="13">
        <v>0</v>
      </c>
      <c r="H122" s="13"/>
      <c r="I122" s="13">
        <v>0</v>
      </c>
      <c r="J122" s="11"/>
      <c r="K122" s="11">
        <v>0</v>
      </c>
      <c r="L122" s="16">
        <v>0</v>
      </c>
      <c r="M122" s="16">
        <v>0</v>
      </c>
      <c r="N122" s="11">
        <v>0</v>
      </c>
      <c r="O122" s="15">
        <v>0</v>
      </c>
      <c r="P122" s="16">
        <v>0</v>
      </c>
      <c r="Q122" s="11">
        <v>0</v>
      </c>
      <c r="R122" s="10">
        <v>0</v>
      </c>
      <c r="S122" s="10">
        <v>550</v>
      </c>
      <c r="T122" s="11">
        <v>0</v>
      </c>
      <c r="U122" s="11">
        <v>600</v>
      </c>
      <c r="V122" s="16">
        <v>650</v>
      </c>
      <c r="W122" s="11">
        <v>650</v>
      </c>
      <c r="X122" s="11">
        <v>700</v>
      </c>
      <c r="Y122" s="11">
        <v>700</v>
      </c>
      <c r="Z122" s="11">
        <v>750</v>
      </c>
      <c r="AA122" s="11">
        <v>0</v>
      </c>
      <c r="AB122" s="11">
        <v>800</v>
      </c>
      <c r="AC122" s="11">
        <v>0</v>
      </c>
      <c r="AD122" s="11">
        <v>850</v>
      </c>
      <c r="AE122" s="11">
        <v>0</v>
      </c>
      <c r="AF122" s="11">
        <v>900</v>
      </c>
      <c r="AG122" s="11">
        <v>0</v>
      </c>
      <c r="AH122" s="11">
        <v>950</v>
      </c>
      <c r="AI122" s="11">
        <v>0</v>
      </c>
      <c r="AJ122" s="39">
        <v>1000</v>
      </c>
      <c r="AK122" s="16">
        <v>2310</v>
      </c>
    </row>
    <row r="123" spans="1:37" x14ac:dyDescent="0.25">
      <c r="A123" s="156">
        <v>400.06799999999998</v>
      </c>
      <c r="B123" s="45" t="s">
        <v>68</v>
      </c>
      <c r="C123" s="45"/>
      <c r="D123" s="45"/>
      <c r="G123" s="13"/>
      <c r="H123" s="13"/>
      <c r="I123" s="13">
        <v>1500</v>
      </c>
      <c r="J123" s="11"/>
      <c r="K123" s="11">
        <v>1506</v>
      </c>
      <c r="L123" s="16"/>
      <c r="M123" s="16">
        <v>1138</v>
      </c>
      <c r="N123" s="11"/>
      <c r="O123" s="15"/>
      <c r="P123" s="16">
        <v>1139</v>
      </c>
      <c r="Q123" s="11">
        <v>2600</v>
      </c>
      <c r="R123" s="10">
        <v>2080</v>
      </c>
      <c r="S123" s="10">
        <v>1989</v>
      </c>
      <c r="T123" s="11">
        <v>1478</v>
      </c>
      <c r="U123" s="11">
        <v>1639</v>
      </c>
      <c r="V123" s="16">
        <v>1575.28</v>
      </c>
      <c r="W123" s="11">
        <v>1688</v>
      </c>
      <c r="X123" s="16">
        <v>985.32</v>
      </c>
      <c r="Y123" s="11">
        <v>985</v>
      </c>
      <c r="Z123" s="16">
        <v>1458</v>
      </c>
      <c r="AA123" s="11">
        <v>1459</v>
      </c>
      <c r="AB123" s="11">
        <v>0</v>
      </c>
      <c r="AC123" s="11">
        <v>0</v>
      </c>
      <c r="AD123" s="16">
        <v>0</v>
      </c>
      <c r="AE123" s="11">
        <v>0</v>
      </c>
      <c r="AF123" s="16">
        <v>1311</v>
      </c>
      <c r="AG123" s="11">
        <v>0</v>
      </c>
      <c r="AH123" s="11">
        <v>0</v>
      </c>
      <c r="AI123" s="11">
        <v>0</v>
      </c>
      <c r="AJ123" s="37">
        <v>590</v>
      </c>
      <c r="AK123" s="16">
        <v>1038</v>
      </c>
    </row>
    <row r="124" spans="1:37" x14ac:dyDescent="0.25">
      <c r="A124" s="156">
        <v>400.06900000000002</v>
      </c>
      <c r="B124" s="45" t="s">
        <v>65</v>
      </c>
      <c r="C124" s="45"/>
      <c r="D124" s="45"/>
      <c r="G124" s="13">
        <f>SUM(G121:G122)*(7.65%)</f>
        <v>2638.5614999999998</v>
      </c>
      <c r="H124" s="13"/>
      <c r="I124" s="13">
        <f>SUM(I121:I122)*(7.65%)</f>
        <v>2806.0965000000001</v>
      </c>
      <c r="J124" s="11"/>
      <c r="K124" s="13">
        <f>SUM(K121:K122)*(7.65%)</f>
        <v>3825</v>
      </c>
      <c r="L124" s="13">
        <f>SUM(L121:L122)*(7.65%)</f>
        <v>3825</v>
      </c>
      <c r="M124" s="13">
        <v>4055</v>
      </c>
      <c r="N124" s="13">
        <f>SUM(N121:N122)*(7.65%)</f>
        <v>3030.5475000000001</v>
      </c>
      <c r="O124" s="15">
        <f t="shared" si="46"/>
        <v>0.74736066584463623</v>
      </c>
      <c r="P124" s="13">
        <f>SUM(P121:P122)*(7.65%)</f>
        <v>4136.7375000000002</v>
      </c>
      <c r="Q124" s="11">
        <f>SUM(Q121:Q123)*7.65%</f>
        <v>4398.0767999999998</v>
      </c>
      <c r="R124" s="10">
        <v>4318</v>
      </c>
      <c r="S124" s="10">
        <v>4731</v>
      </c>
      <c r="T124" s="11">
        <v>3343</v>
      </c>
      <c r="U124" s="11">
        <v>4648</v>
      </c>
      <c r="V124" s="16">
        <f>SUM(V121:V123)*7.65%</f>
        <v>4781.1184199999998</v>
      </c>
      <c r="W124" s="11">
        <v>4740</v>
      </c>
      <c r="X124" s="11">
        <f>SUM(X121:X123)*7.65%</f>
        <v>4866.6484799999998</v>
      </c>
      <c r="Y124" s="11">
        <v>4813</v>
      </c>
      <c r="Z124" s="11">
        <v>5048</v>
      </c>
      <c r="AA124" s="11">
        <v>4053</v>
      </c>
      <c r="AB124" s="16">
        <v>5088</v>
      </c>
      <c r="AC124" s="16">
        <v>4436</v>
      </c>
      <c r="AD124" s="11">
        <f>SUBTOTAL(9,AD121:AD123)*7.65%</f>
        <v>5079.0644999999995</v>
      </c>
      <c r="AE124" s="11">
        <v>3278</v>
      </c>
      <c r="AF124" s="11">
        <v>5214</v>
      </c>
      <c r="AG124" s="11">
        <v>3610</v>
      </c>
      <c r="AH124" s="11">
        <v>5425</v>
      </c>
      <c r="AI124" s="11">
        <v>4116</v>
      </c>
      <c r="AJ124" s="37">
        <v>5627.01</v>
      </c>
      <c r="AK124" s="16">
        <f>SUBTOTAL(9,AK121:AK123)*7.65%</f>
        <v>5926.6080000000002</v>
      </c>
    </row>
    <row r="125" spans="1:37" x14ac:dyDescent="0.25">
      <c r="A125" s="156">
        <v>400.06400000000002</v>
      </c>
      <c r="B125" s="45" t="s">
        <v>220</v>
      </c>
      <c r="C125" s="45"/>
      <c r="D125" s="45"/>
      <c r="G125" s="13">
        <v>1300</v>
      </c>
      <c r="H125" s="13"/>
      <c r="I125" s="13">
        <v>1300</v>
      </c>
      <c r="J125" s="11"/>
      <c r="K125" s="11">
        <v>1300</v>
      </c>
      <c r="L125" s="11">
        <v>1300</v>
      </c>
      <c r="M125" s="11">
        <v>1300</v>
      </c>
      <c r="N125" s="11">
        <v>1300</v>
      </c>
      <c r="O125" s="15">
        <f t="shared" si="46"/>
        <v>1</v>
      </c>
      <c r="P125" s="11">
        <v>1300</v>
      </c>
      <c r="Q125" s="11">
        <v>1300</v>
      </c>
      <c r="R125" s="10">
        <v>2009</v>
      </c>
      <c r="S125" s="10">
        <v>2461</v>
      </c>
      <c r="T125" s="11">
        <v>1890</v>
      </c>
      <c r="U125" s="11">
        <v>2657</v>
      </c>
      <c r="V125" s="16">
        <v>2605.46</v>
      </c>
      <c r="W125" s="16">
        <v>4027</v>
      </c>
      <c r="X125" s="11">
        <v>2739</v>
      </c>
      <c r="Y125" s="16">
        <v>2745</v>
      </c>
      <c r="Z125" s="16">
        <v>2790</v>
      </c>
      <c r="AA125" s="11">
        <v>2447</v>
      </c>
      <c r="AB125" s="11">
        <v>2296</v>
      </c>
      <c r="AC125" s="11">
        <v>1943</v>
      </c>
      <c r="AD125" s="16">
        <v>2810</v>
      </c>
      <c r="AE125" s="11">
        <v>283</v>
      </c>
      <c r="AF125" s="11">
        <v>4512</v>
      </c>
      <c r="AG125" s="11">
        <v>2246</v>
      </c>
      <c r="AH125" s="11">
        <v>3401</v>
      </c>
      <c r="AI125" s="16">
        <v>2700</v>
      </c>
      <c r="AJ125" s="37">
        <v>3439.32</v>
      </c>
      <c r="AK125" s="16">
        <v>4482</v>
      </c>
    </row>
    <row r="126" spans="1:37" x14ac:dyDescent="0.25">
      <c r="A126" s="156">
        <v>400.065</v>
      </c>
      <c r="B126" s="45" t="s">
        <v>74</v>
      </c>
      <c r="C126" s="45"/>
      <c r="D126" s="45"/>
      <c r="G126" s="13">
        <v>0</v>
      </c>
      <c r="H126" s="13"/>
      <c r="I126" s="13">
        <v>15000</v>
      </c>
      <c r="J126" s="11"/>
      <c r="K126" s="11">
        <v>19345</v>
      </c>
      <c r="L126" s="11">
        <v>16600</v>
      </c>
      <c r="M126" s="11">
        <v>22024</v>
      </c>
      <c r="N126" s="11">
        <v>16693</v>
      </c>
      <c r="O126" s="15">
        <f t="shared" si="46"/>
        <v>0.75794587722484563</v>
      </c>
      <c r="P126" s="11">
        <v>22842</v>
      </c>
      <c r="Q126" s="11">
        <v>25830</v>
      </c>
      <c r="R126" s="10">
        <v>24545</v>
      </c>
      <c r="S126" s="10">
        <v>26949</v>
      </c>
      <c r="T126" s="11">
        <v>20271</v>
      </c>
      <c r="U126" s="16">
        <v>27224</v>
      </c>
      <c r="V126" s="16">
        <v>29410.68</v>
      </c>
      <c r="W126" s="16">
        <v>31131</v>
      </c>
      <c r="X126" s="16">
        <v>29974</v>
      </c>
      <c r="Y126" s="11">
        <v>32248</v>
      </c>
      <c r="Z126" s="16">
        <v>31933</v>
      </c>
      <c r="AA126" s="11">
        <v>26323</v>
      </c>
      <c r="AB126" s="11">
        <v>32703</v>
      </c>
      <c r="AC126" s="11">
        <v>33034</v>
      </c>
      <c r="AD126" s="16">
        <v>34140</v>
      </c>
      <c r="AE126" s="11">
        <v>29467</v>
      </c>
      <c r="AF126" s="16">
        <v>46835</v>
      </c>
      <c r="AG126" s="11">
        <v>33737</v>
      </c>
      <c r="AH126" s="11">
        <v>40973</v>
      </c>
      <c r="AI126" s="11">
        <v>34262</v>
      </c>
      <c r="AJ126" s="37">
        <v>43271.92</v>
      </c>
      <c r="AK126" s="16">
        <v>44300.55</v>
      </c>
    </row>
    <row r="127" spans="1:37" hidden="1" x14ac:dyDescent="0.25">
      <c r="A127" s="156">
        <v>400.04</v>
      </c>
      <c r="B127" s="45" t="s">
        <v>75</v>
      </c>
      <c r="C127" s="45"/>
      <c r="D127" s="45"/>
      <c r="G127" s="29">
        <v>1500</v>
      </c>
      <c r="H127" s="7"/>
      <c r="I127" s="29">
        <v>1500</v>
      </c>
      <c r="J127" s="7"/>
      <c r="K127" s="29">
        <v>1500</v>
      </c>
      <c r="L127" s="29">
        <v>1500</v>
      </c>
      <c r="M127" s="11">
        <v>0</v>
      </c>
      <c r="N127" s="11">
        <v>0</v>
      </c>
      <c r="O127" s="15">
        <v>0</v>
      </c>
      <c r="P127" s="11">
        <v>0</v>
      </c>
      <c r="Q127" s="11">
        <v>0</v>
      </c>
      <c r="R127" s="10">
        <v>0</v>
      </c>
      <c r="S127" s="10">
        <v>0</v>
      </c>
      <c r="T127" s="11">
        <v>0</v>
      </c>
      <c r="U127" s="11">
        <v>0</v>
      </c>
      <c r="V127" s="11">
        <v>0</v>
      </c>
      <c r="W127" s="16">
        <v>0</v>
      </c>
      <c r="X127" s="11">
        <v>0</v>
      </c>
      <c r="Y127" s="11">
        <v>0</v>
      </c>
      <c r="Z127" s="11">
        <v>0</v>
      </c>
      <c r="AJ127" s="1"/>
    </row>
    <row r="128" spans="1:37" hidden="1" x14ac:dyDescent="0.25">
      <c r="A128" s="156" t="s">
        <v>254</v>
      </c>
      <c r="B128" s="45" t="s">
        <v>65</v>
      </c>
      <c r="C128" s="45"/>
      <c r="D128" s="45"/>
      <c r="G128" s="13">
        <v>114.75</v>
      </c>
      <c r="H128" s="13"/>
      <c r="I128" s="34">
        <f>SUM(I127*7.65%)</f>
        <v>114.75</v>
      </c>
      <c r="J128" s="11"/>
      <c r="K128" s="34">
        <f>SUM(K127*7.65%)</f>
        <v>114.75</v>
      </c>
      <c r="L128" s="34">
        <f>SUM(L127*7.65%)</f>
        <v>114.75</v>
      </c>
      <c r="M128" s="34">
        <v>0</v>
      </c>
      <c r="N128" s="11">
        <v>0</v>
      </c>
      <c r="O128" s="15">
        <v>0</v>
      </c>
      <c r="P128" s="34">
        <v>0</v>
      </c>
      <c r="Q128" s="11">
        <v>0</v>
      </c>
      <c r="R128" s="10">
        <v>0</v>
      </c>
      <c r="S128" s="10">
        <v>0</v>
      </c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0</v>
      </c>
      <c r="Z128" s="11">
        <v>0</v>
      </c>
      <c r="AJ128" s="1"/>
    </row>
    <row r="129" spans="1:37" x14ac:dyDescent="0.25">
      <c r="A129" s="156">
        <v>486.14</v>
      </c>
      <c r="B129" s="45" t="s">
        <v>211</v>
      </c>
      <c r="C129" s="45"/>
      <c r="D129" s="45"/>
      <c r="G129" s="13">
        <v>494</v>
      </c>
      <c r="H129" s="13"/>
      <c r="I129" s="34">
        <v>494</v>
      </c>
      <c r="J129" s="11"/>
      <c r="K129" s="11">
        <v>494</v>
      </c>
      <c r="L129" s="11">
        <v>494</v>
      </c>
      <c r="M129" s="11"/>
      <c r="N129" s="11">
        <v>0</v>
      </c>
      <c r="O129" s="15">
        <v>0</v>
      </c>
      <c r="P129" s="11">
        <v>0</v>
      </c>
      <c r="Q129" s="11">
        <v>0</v>
      </c>
      <c r="R129" s="10">
        <v>494</v>
      </c>
      <c r="S129" s="10">
        <v>0</v>
      </c>
      <c r="T129" s="11">
        <v>0</v>
      </c>
      <c r="U129" s="11">
        <v>0</v>
      </c>
      <c r="V129" s="11">
        <v>494</v>
      </c>
      <c r="W129" s="11">
        <v>594</v>
      </c>
      <c r="X129" s="11">
        <v>0</v>
      </c>
      <c r="Y129" s="11">
        <v>0</v>
      </c>
      <c r="Z129" s="11">
        <v>0</v>
      </c>
      <c r="AA129" s="11">
        <v>337</v>
      </c>
      <c r="AB129" s="11">
        <v>969</v>
      </c>
      <c r="AC129" s="11">
        <v>0</v>
      </c>
      <c r="AD129" s="16">
        <v>1000</v>
      </c>
      <c r="AE129" s="11">
        <v>0</v>
      </c>
      <c r="AF129" s="16">
        <v>500</v>
      </c>
      <c r="AG129" s="11">
        <v>0</v>
      </c>
      <c r="AH129" s="11">
        <v>500</v>
      </c>
      <c r="AI129" s="11">
        <v>0</v>
      </c>
      <c r="AJ129" s="37">
        <v>500</v>
      </c>
      <c r="AK129" s="11">
        <v>500</v>
      </c>
    </row>
    <row r="130" spans="1:37" x14ac:dyDescent="0.25">
      <c r="A130" s="156">
        <v>402.01</v>
      </c>
      <c r="B130" s="45" t="s">
        <v>423</v>
      </c>
      <c r="C130" s="45"/>
      <c r="D130" s="45"/>
      <c r="G130" s="13">
        <v>18975</v>
      </c>
      <c r="H130" s="13"/>
      <c r="I130" s="13">
        <v>20300</v>
      </c>
      <c r="J130" s="11"/>
      <c r="K130" s="11">
        <v>22480</v>
      </c>
      <c r="L130" s="11">
        <v>20000</v>
      </c>
      <c r="M130" s="11">
        <v>16100</v>
      </c>
      <c r="N130" s="11">
        <v>16100</v>
      </c>
      <c r="O130" s="15">
        <f t="shared" si="46"/>
        <v>1</v>
      </c>
      <c r="P130" s="11">
        <v>16000</v>
      </c>
      <c r="Q130" s="11">
        <v>16100</v>
      </c>
      <c r="R130" s="10">
        <v>21000</v>
      </c>
      <c r="S130" s="10">
        <v>17600</v>
      </c>
      <c r="T130" s="11">
        <v>16700</v>
      </c>
      <c r="U130" s="11">
        <v>27300</v>
      </c>
      <c r="V130" s="11">
        <v>22000</v>
      </c>
      <c r="W130" s="11">
        <v>24000</v>
      </c>
      <c r="X130" s="11">
        <v>19000</v>
      </c>
      <c r="Y130" s="11">
        <v>25000</v>
      </c>
      <c r="Z130" s="11">
        <v>26000</v>
      </c>
      <c r="AA130" s="11">
        <v>26000</v>
      </c>
      <c r="AB130" s="16">
        <v>18500</v>
      </c>
      <c r="AC130" s="16">
        <v>18500</v>
      </c>
      <c r="AD130" s="11">
        <v>25000</v>
      </c>
      <c r="AE130" s="11">
        <v>25000</v>
      </c>
      <c r="AF130" s="11">
        <v>18500</v>
      </c>
      <c r="AG130" s="11">
        <v>10750</v>
      </c>
      <c r="AH130" s="11">
        <v>19400</v>
      </c>
      <c r="AI130" s="11">
        <v>19500</v>
      </c>
      <c r="AJ130" s="39">
        <v>19500</v>
      </c>
      <c r="AK130" s="11">
        <v>31655</v>
      </c>
    </row>
    <row r="131" spans="1:37" x14ac:dyDescent="0.25">
      <c r="A131" s="156">
        <v>400.06700000000001</v>
      </c>
      <c r="B131" s="45" t="s">
        <v>431</v>
      </c>
      <c r="C131" s="45"/>
      <c r="D131" s="45"/>
      <c r="G131" s="13">
        <v>0</v>
      </c>
      <c r="H131" s="13"/>
      <c r="I131" s="13">
        <v>0</v>
      </c>
      <c r="J131" s="11"/>
      <c r="K131" s="11">
        <v>0</v>
      </c>
      <c r="L131" s="11">
        <v>0</v>
      </c>
      <c r="M131" s="11">
        <v>0</v>
      </c>
      <c r="N131" s="11">
        <v>0</v>
      </c>
      <c r="O131" s="15" t="e">
        <f t="shared" si="46"/>
        <v>#DIV/0!</v>
      </c>
      <c r="P131" s="11">
        <v>384</v>
      </c>
      <c r="Q131" s="11">
        <v>500</v>
      </c>
      <c r="R131" s="10">
        <v>167</v>
      </c>
      <c r="S131" s="10">
        <v>486</v>
      </c>
      <c r="T131" s="11">
        <v>486</v>
      </c>
      <c r="U131" s="11">
        <v>100</v>
      </c>
      <c r="V131" s="16">
        <v>500</v>
      </c>
      <c r="W131" s="11">
        <v>44</v>
      </c>
      <c r="X131" s="11">
        <v>500</v>
      </c>
      <c r="Y131" s="11">
        <v>0</v>
      </c>
      <c r="Z131" s="11">
        <v>170</v>
      </c>
      <c r="AA131" s="11">
        <v>0</v>
      </c>
      <c r="AB131" s="11">
        <v>500</v>
      </c>
      <c r="AC131" s="11">
        <v>0</v>
      </c>
      <c r="AD131" s="11">
        <v>1460</v>
      </c>
      <c r="AE131" s="11">
        <v>1298</v>
      </c>
      <c r="AF131" s="11">
        <v>1172</v>
      </c>
      <c r="AG131" s="11">
        <v>682</v>
      </c>
      <c r="AH131" s="11">
        <v>1130</v>
      </c>
      <c r="AI131" s="11">
        <v>640</v>
      </c>
      <c r="AJ131" s="39">
        <v>1000</v>
      </c>
      <c r="AK131" s="11">
        <v>1000</v>
      </c>
    </row>
    <row r="132" spans="1:37" x14ac:dyDescent="0.25">
      <c r="A132" s="156">
        <v>400.06599999999997</v>
      </c>
      <c r="B132" s="45" t="s">
        <v>76</v>
      </c>
      <c r="C132" s="45"/>
      <c r="D132" s="45"/>
      <c r="G132" s="13">
        <v>3188</v>
      </c>
      <c r="H132" s="13"/>
      <c r="I132" s="13">
        <v>3325</v>
      </c>
      <c r="J132" s="11"/>
      <c r="K132" s="11">
        <v>4255</v>
      </c>
      <c r="L132" s="11">
        <v>3600</v>
      </c>
      <c r="M132" s="11">
        <v>3167</v>
      </c>
      <c r="N132" s="11">
        <v>2516</v>
      </c>
      <c r="O132" s="15">
        <f t="shared" si="46"/>
        <v>0.7944426902431323</v>
      </c>
      <c r="P132" s="11">
        <v>4486</v>
      </c>
      <c r="Q132" s="11">
        <v>4000</v>
      </c>
      <c r="R132" s="10">
        <v>4408</v>
      </c>
      <c r="S132" s="10">
        <v>6601</v>
      </c>
      <c r="T132" s="11">
        <v>3269</v>
      </c>
      <c r="U132" s="11">
        <v>1404</v>
      </c>
      <c r="V132" s="16">
        <v>8500</v>
      </c>
      <c r="W132" s="11">
        <v>6806</v>
      </c>
      <c r="X132" s="11">
        <v>8500</v>
      </c>
      <c r="Y132" s="11">
        <v>7409</v>
      </c>
      <c r="Z132" s="11">
        <v>7697</v>
      </c>
      <c r="AA132" s="46">
        <v>5993</v>
      </c>
      <c r="AB132" s="11">
        <v>7425</v>
      </c>
      <c r="AC132" s="11">
        <v>6512</v>
      </c>
      <c r="AD132" s="11">
        <v>8500</v>
      </c>
      <c r="AE132" s="11">
        <v>5387</v>
      </c>
      <c r="AF132" s="16">
        <v>7987</v>
      </c>
      <c r="AG132" s="11">
        <v>5708</v>
      </c>
      <c r="AH132" s="11">
        <v>7303</v>
      </c>
      <c r="AI132" s="11">
        <v>5188</v>
      </c>
      <c r="AJ132" s="39">
        <v>7500</v>
      </c>
      <c r="AK132" s="16">
        <v>10000</v>
      </c>
    </row>
    <row r="133" spans="1:37" s="17" customFormat="1" ht="13.8" thickBot="1" x14ac:dyDescent="0.3">
      <c r="A133" s="157"/>
      <c r="B133" s="65" t="s">
        <v>78</v>
      </c>
      <c r="C133" s="63"/>
      <c r="D133" s="63"/>
      <c r="E133" s="58"/>
      <c r="F133" s="58"/>
      <c r="G133" s="54">
        <f>SUM(G121:G132)</f>
        <v>62701.311499999996</v>
      </c>
      <c r="H133" s="54"/>
      <c r="I133" s="54">
        <f>SUM(I121:I132)</f>
        <v>83020.8465</v>
      </c>
      <c r="J133" s="55"/>
      <c r="K133" s="55">
        <f>SUM(K121:K132)</f>
        <v>104819.75</v>
      </c>
      <c r="L133" s="55">
        <f>SUM(L121:L132)</f>
        <v>97433.75</v>
      </c>
      <c r="M133" s="56">
        <f>SUM(M121:M132)</f>
        <v>99284</v>
      </c>
      <c r="N133" s="55">
        <f>SUM(N121:N132)</f>
        <v>79254.547500000001</v>
      </c>
      <c r="O133" s="57">
        <f t="shared" si="46"/>
        <v>0.79826102393134846</v>
      </c>
      <c r="P133" s="56">
        <f t="shared" ref="P133:U133" si="47">SUM(P121:P132)</f>
        <v>104362.7375</v>
      </c>
      <c r="Q133" s="55">
        <f t="shared" si="47"/>
        <v>109619.27679999999</v>
      </c>
      <c r="R133" s="56">
        <f t="shared" si="47"/>
        <v>113907</v>
      </c>
      <c r="S133" s="56">
        <f t="shared" si="47"/>
        <v>118179</v>
      </c>
      <c r="T133" s="55">
        <f t="shared" si="47"/>
        <v>90839</v>
      </c>
      <c r="U133" s="55">
        <f t="shared" si="47"/>
        <v>124089</v>
      </c>
      <c r="V133" s="55">
        <f>SUM(V121:V132)</f>
        <v>130789.53842</v>
      </c>
      <c r="W133" s="55">
        <f>SUM(W121:W132)</f>
        <v>133952</v>
      </c>
      <c r="X133" s="55">
        <f>SUM(X121:X132)</f>
        <v>129195.96848</v>
      </c>
      <c r="Y133" s="55">
        <f>SUM(Y121:Y132)</f>
        <v>138212</v>
      </c>
      <c r="Z133" s="55">
        <f>SUM(Z121:Z132)</f>
        <v>139635</v>
      </c>
      <c r="AA133" s="55">
        <f>SUBTOTAL(9,AA121:AA132)</f>
        <v>118134</v>
      </c>
      <c r="AB133" s="55">
        <f t="shared" ref="AB133:AK133" si="48">SUM(AB121:AB132)</f>
        <v>133824</v>
      </c>
      <c r="AC133" s="55">
        <f t="shared" si="48"/>
        <v>122405</v>
      </c>
      <c r="AD133" s="55">
        <f t="shared" si="48"/>
        <v>144382.06449999998</v>
      </c>
      <c r="AE133" s="55">
        <f t="shared" si="48"/>
        <v>107568</v>
      </c>
      <c r="AF133" s="55">
        <f t="shared" si="48"/>
        <v>155095.72</v>
      </c>
      <c r="AG133" s="55">
        <f t="shared" si="48"/>
        <v>103924</v>
      </c>
      <c r="AH133" s="55">
        <f t="shared" si="48"/>
        <v>149121.53</v>
      </c>
      <c r="AI133" s="55">
        <f t="shared" si="48"/>
        <v>120282</v>
      </c>
      <c r="AJ133" s="55">
        <f t="shared" si="48"/>
        <v>154393.25</v>
      </c>
      <c r="AK133" s="55">
        <f t="shared" si="48"/>
        <v>175336.158</v>
      </c>
    </row>
    <row r="134" spans="1:37" x14ac:dyDescent="0.25">
      <c r="A134" s="156"/>
      <c r="B134" s="45"/>
      <c r="C134" s="45"/>
      <c r="D134" s="45"/>
      <c r="G134" s="22"/>
      <c r="H134" s="22"/>
      <c r="I134" s="22"/>
      <c r="J134" s="22"/>
      <c r="K134" s="22"/>
      <c r="L134" s="22"/>
      <c r="Q134" s="10"/>
      <c r="R134" s="10"/>
      <c r="S134" s="10"/>
    </row>
    <row r="135" spans="1:37" x14ac:dyDescent="0.25">
      <c r="A135" s="156">
        <v>401.02100000000002</v>
      </c>
      <c r="B135" s="45" t="s">
        <v>79</v>
      </c>
      <c r="C135" s="45"/>
      <c r="D135" s="45"/>
      <c r="G135" s="13">
        <v>13189</v>
      </c>
      <c r="H135" s="13">
        <f>ROUND(SUM(H130:H134),5)</f>
        <v>0</v>
      </c>
      <c r="I135" s="13">
        <v>11547</v>
      </c>
      <c r="J135" s="13">
        <f>ROUND(SUM(J130:J134),5)</f>
        <v>0</v>
      </c>
      <c r="K135" s="13">
        <v>14591</v>
      </c>
      <c r="L135" s="13">
        <v>16287</v>
      </c>
      <c r="M135" s="13">
        <v>10423</v>
      </c>
      <c r="N135" s="11">
        <v>10153</v>
      </c>
      <c r="O135" s="15">
        <f>SUM(N135/M135)</f>
        <v>0.97409574978413127</v>
      </c>
      <c r="P135" s="13">
        <v>1410</v>
      </c>
      <c r="Q135" s="11">
        <v>0</v>
      </c>
      <c r="R135" s="10">
        <v>203</v>
      </c>
      <c r="S135" s="10">
        <v>116</v>
      </c>
      <c r="T135" s="11">
        <v>116</v>
      </c>
      <c r="U135" s="11">
        <v>0</v>
      </c>
      <c r="V135" s="11">
        <v>0</v>
      </c>
      <c r="W135" s="11">
        <v>177</v>
      </c>
      <c r="X135" s="11">
        <v>0</v>
      </c>
      <c r="Y135" s="11">
        <v>0</v>
      </c>
      <c r="Z135" s="11">
        <v>0</v>
      </c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0</v>
      </c>
      <c r="AI135" s="11">
        <v>0</v>
      </c>
      <c r="AJ135" s="39">
        <v>0</v>
      </c>
      <c r="AK135" s="11">
        <v>0</v>
      </c>
    </row>
    <row r="136" spans="1:37" x14ac:dyDescent="0.25">
      <c r="A136" s="156">
        <v>401.02199999999999</v>
      </c>
      <c r="B136" s="45" t="s">
        <v>80</v>
      </c>
      <c r="C136" s="45"/>
      <c r="D136" s="45"/>
      <c r="G136" s="13">
        <v>0</v>
      </c>
      <c r="H136" s="13"/>
      <c r="I136" s="13">
        <v>827</v>
      </c>
      <c r="J136" s="11"/>
      <c r="K136" s="11">
        <v>649</v>
      </c>
      <c r="L136" s="16">
        <v>1000</v>
      </c>
      <c r="M136" s="10">
        <v>0</v>
      </c>
      <c r="N136" s="11">
        <v>0</v>
      </c>
      <c r="O136" s="15" t="e">
        <f>SUM(N136/M136)</f>
        <v>#DIV/0!</v>
      </c>
      <c r="P136" s="10">
        <v>0</v>
      </c>
      <c r="Q136" s="11">
        <v>0</v>
      </c>
      <c r="R136" s="10">
        <v>0</v>
      </c>
      <c r="S136" s="10">
        <v>0</v>
      </c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0</v>
      </c>
      <c r="AI136" s="11">
        <v>0</v>
      </c>
      <c r="AJ136" s="39">
        <v>0</v>
      </c>
      <c r="AK136" s="11">
        <v>0</v>
      </c>
    </row>
    <row r="137" spans="1:37" x14ac:dyDescent="0.25">
      <c r="A137" s="156">
        <v>403.01100000000002</v>
      </c>
      <c r="B137" s="45" t="s">
        <v>77</v>
      </c>
      <c r="C137" s="45"/>
      <c r="D137" s="45"/>
      <c r="G137" s="13">
        <v>3433</v>
      </c>
      <c r="H137" s="13"/>
      <c r="I137" s="13">
        <v>1763</v>
      </c>
      <c r="J137" s="11"/>
      <c r="K137" s="11">
        <v>3471</v>
      </c>
      <c r="L137" s="11">
        <v>3470</v>
      </c>
      <c r="M137" s="11">
        <v>2379</v>
      </c>
      <c r="N137" s="11">
        <v>2379</v>
      </c>
      <c r="O137" s="15">
        <f>SUM(N137/M137)</f>
        <v>1</v>
      </c>
      <c r="P137" s="11">
        <v>2792</v>
      </c>
      <c r="Q137" s="11">
        <v>2500</v>
      </c>
      <c r="R137" s="10">
        <v>2689</v>
      </c>
      <c r="S137" s="10">
        <v>1550</v>
      </c>
      <c r="T137" s="11">
        <v>1550</v>
      </c>
      <c r="U137" s="11">
        <v>1732</v>
      </c>
      <c r="V137" s="11">
        <v>1550</v>
      </c>
      <c r="W137" s="11">
        <v>860</v>
      </c>
      <c r="X137" s="11">
        <v>1000</v>
      </c>
      <c r="Y137" s="11">
        <v>861</v>
      </c>
      <c r="Z137" s="11">
        <v>1000</v>
      </c>
      <c r="AA137" s="11">
        <v>862</v>
      </c>
      <c r="AB137" s="11">
        <v>1204</v>
      </c>
      <c r="AC137" s="11">
        <v>1204</v>
      </c>
      <c r="AD137" s="11">
        <v>1300</v>
      </c>
      <c r="AE137" s="11">
        <v>862</v>
      </c>
      <c r="AF137" s="11">
        <v>964</v>
      </c>
      <c r="AG137" s="11">
        <v>921</v>
      </c>
      <c r="AH137" s="11">
        <v>1381</v>
      </c>
      <c r="AI137" s="11">
        <v>956</v>
      </c>
      <c r="AJ137" s="39">
        <v>1500</v>
      </c>
      <c r="AK137" s="11">
        <v>2500</v>
      </c>
    </row>
    <row r="138" spans="1:37" x14ac:dyDescent="0.25">
      <c r="A138" s="156">
        <v>403.012</v>
      </c>
      <c r="B138" s="45" t="s">
        <v>81</v>
      </c>
      <c r="C138" s="45"/>
      <c r="D138" s="45"/>
      <c r="G138" s="13">
        <v>0</v>
      </c>
      <c r="H138" s="13">
        <v>0</v>
      </c>
      <c r="I138" s="13">
        <v>0</v>
      </c>
      <c r="J138" s="16"/>
      <c r="K138" s="16">
        <v>0</v>
      </c>
      <c r="L138" s="16">
        <v>0</v>
      </c>
      <c r="M138" s="16">
        <v>2000</v>
      </c>
      <c r="N138" s="11">
        <v>2000</v>
      </c>
      <c r="O138" s="15">
        <f>SUM(N138/M138)</f>
        <v>1</v>
      </c>
      <c r="P138" s="16">
        <v>2562</v>
      </c>
      <c r="Q138" s="11">
        <v>1500</v>
      </c>
      <c r="R138" s="10">
        <v>2125</v>
      </c>
      <c r="S138" s="10">
        <v>1751</v>
      </c>
      <c r="T138" s="11">
        <v>0</v>
      </c>
      <c r="U138" s="11">
        <v>1714</v>
      </c>
      <c r="V138" s="16">
        <v>3660</v>
      </c>
      <c r="W138" s="11">
        <v>1259</v>
      </c>
      <c r="X138" s="11">
        <v>3500</v>
      </c>
      <c r="Y138" s="11">
        <v>1359</v>
      </c>
      <c r="Z138" s="11">
        <v>4519</v>
      </c>
      <c r="AA138" s="16">
        <v>4519</v>
      </c>
      <c r="AB138" s="16">
        <v>2860</v>
      </c>
      <c r="AC138" s="16">
        <v>2860</v>
      </c>
      <c r="AD138" s="11">
        <v>4500</v>
      </c>
      <c r="AE138" s="11">
        <v>1259</v>
      </c>
      <c r="AF138" s="16">
        <v>1259</v>
      </c>
      <c r="AG138" s="11">
        <v>1260</v>
      </c>
      <c r="AH138" s="11">
        <v>1385</v>
      </c>
      <c r="AI138" s="11">
        <v>1385</v>
      </c>
      <c r="AJ138" s="39">
        <v>2000</v>
      </c>
      <c r="AK138" s="11">
        <v>2000</v>
      </c>
    </row>
    <row r="139" spans="1:37" s="17" customFormat="1" ht="13.8" thickBot="1" x14ac:dyDescent="0.3">
      <c r="A139" s="64"/>
      <c r="B139" s="65" t="s">
        <v>82</v>
      </c>
      <c r="C139" s="63"/>
      <c r="D139" s="63"/>
      <c r="E139" s="58"/>
      <c r="F139" s="58"/>
      <c r="G139" s="54">
        <f>SUM(G135:G138)</f>
        <v>16622</v>
      </c>
      <c r="H139" s="54"/>
      <c r="I139" s="54">
        <f>SUM(I135:I138)</f>
        <v>14137</v>
      </c>
      <c r="J139" s="55"/>
      <c r="K139" s="55">
        <f>SUM(K135:K138)</f>
        <v>18711</v>
      </c>
      <c r="L139" s="55">
        <f>SUM(L135:L138)</f>
        <v>20757</v>
      </c>
      <c r="M139" s="56">
        <f>SUM(M135:M138)</f>
        <v>14802</v>
      </c>
      <c r="N139" s="55">
        <f>SUM(N135:N138)</f>
        <v>14532</v>
      </c>
      <c r="O139" s="57">
        <f>SUM(N139/M139)</f>
        <v>0.98175922172679364</v>
      </c>
      <c r="P139" s="55">
        <f t="shared" ref="P139:U139" si="49">SUM(P135:P138)</f>
        <v>6764</v>
      </c>
      <c r="Q139" s="55">
        <f t="shared" si="49"/>
        <v>4000</v>
      </c>
      <c r="R139" s="56">
        <f t="shared" si="49"/>
        <v>5017</v>
      </c>
      <c r="S139" s="56">
        <f t="shared" si="49"/>
        <v>3417</v>
      </c>
      <c r="T139" s="55">
        <f t="shared" si="49"/>
        <v>1666</v>
      </c>
      <c r="U139" s="55">
        <f t="shared" si="49"/>
        <v>3446</v>
      </c>
      <c r="V139" s="55">
        <f t="shared" ref="V139:AA139" si="50">SUM(V135:V138)</f>
        <v>5210</v>
      </c>
      <c r="W139" s="55">
        <f t="shared" si="50"/>
        <v>2296</v>
      </c>
      <c r="X139" s="55">
        <f t="shared" si="50"/>
        <v>4500</v>
      </c>
      <c r="Y139" s="55">
        <f t="shared" si="50"/>
        <v>2220</v>
      </c>
      <c r="Z139" s="55">
        <f t="shared" si="50"/>
        <v>5519</v>
      </c>
      <c r="AA139" s="55">
        <f t="shared" si="50"/>
        <v>5381</v>
      </c>
      <c r="AB139" s="55">
        <f t="shared" ref="AB139:AK139" si="51">SUM(AB135:AB138)</f>
        <v>4064</v>
      </c>
      <c r="AC139" s="55">
        <f t="shared" si="51"/>
        <v>4064</v>
      </c>
      <c r="AD139" s="55">
        <f t="shared" si="51"/>
        <v>5800</v>
      </c>
      <c r="AE139" s="55">
        <f t="shared" si="51"/>
        <v>2121</v>
      </c>
      <c r="AF139" s="55">
        <f t="shared" si="51"/>
        <v>2223</v>
      </c>
      <c r="AG139" s="55">
        <f t="shared" si="51"/>
        <v>2181</v>
      </c>
      <c r="AH139" s="55">
        <f t="shared" si="51"/>
        <v>2766</v>
      </c>
      <c r="AI139" s="55">
        <f t="shared" si="51"/>
        <v>2341</v>
      </c>
      <c r="AJ139" s="55">
        <f t="shared" si="51"/>
        <v>3500</v>
      </c>
      <c r="AK139" s="55">
        <f t="shared" si="51"/>
        <v>4500</v>
      </c>
    </row>
    <row r="140" spans="1:37" x14ac:dyDescent="0.25">
      <c r="A140" s="8"/>
      <c r="B140" s="45"/>
      <c r="C140" s="45"/>
      <c r="D140" s="45"/>
      <c r="G140" s="13"/>
      <c r="H140" s="13"/>
      <c r="I140" s="13"/>
      <c r="J140" s="11"/>
      <c r="K140" s="11"/>
      <c r="L140" s="11"/>
      <c r="Q140" s="10"/>
      <c r="R140" s="10"/>
      <c r="S140" s="10"/>
      <c r="AH140" s="11"/>
    </row>
    <row r="141" spans="1:37" x14ac:dyDescent="0.25">
      <c r="A141" s="156">
        <v>400.06099999999998</v>
      </c>
      <c r="B141" s="45" t="s">
        <v>84</v>
      </c>
      <c r="C141" s="45"/>
      <c r="D141" s="45"/>
      <c r="G141" s="13">
        <v>36818</v>
      </c>
      <c r="H141" s="13"/>
      <c r="I141" s="13">
        <v>38221</v>
      </c>
      <c r="J141" s="11">
        <v>0</v>
      </c>
      <c r="K141" s="11">
        <v>34985</v>
      </c>
      <c r="L141" s="11">
        <v>34000</v>
      </c>
      <c r="M141" s="11">
        <v>35020</v>
      </c>
      <c r="N141" s="11">
        <v>26938</v>
      </c>
      <c r="O141" s="15">
        <f t="shared" ref="O141:O158" si="52">SUM(N141/M141)</f>
        <v>0.76921758994860079</v>
      </c>
      <c r="P141" s="10">
        <v>35300</v>
      </c>
      <c r="Q141" s="11">
        <v>36961.599999999999</v>
      </c>
      <c r="R141" s="10">
        <v>36967</v>
      </c>
      <c r="S141" s="10">
        <v>37885</v>
      </c>
      <c r="T141" s="11">
        <v>29143</v>
      </c>
      <c r="U141" s="11">
        <v>39772</v>
      </c>
      <c r="V141" s="11">
        <v>40193</v>
      </c>
      <c r="W141" s="11">
        <v>40192</v>
      </c>
      <c r="X141" s="11">
        <v>41298</v>
      </c>
      <c r="Y141" s="11">
        <v>43930</v>
      </c>
      <c r="Z141" s="11">
        <v>42537</v>
      </c>
      <c r="AA141" s="11">
        <v>34357</v>
      </c>
      <c r="AB141" s="11">
        <v>43707</v>
      </c>
      <c r="AC141" s="11">
        <v>38664</v>
      </c>
      <c r="AD141" s="11">
        <v>43707</v>
      </c>
      <c r="AE141" s="11">
        <v>28577</v>
      </c>
      <c r="AF141" s="11">
        <v>47168</v>
      </c>
      <c r="AG141" s="11">
        <v>33811</v>
      </c>
      <c r="AH141" s="11">
        <v>43541</v>
      </c>
      <c r="AI141" s="11">
        <v>34172</v>
      </c>
      <c r="AJ141" s="37">
        <v>44352.25</v>
      </c>
      <c r="AK141" s="11">
        <v>45355</v>
      </c>
    </row>
    <row r="142" spans="1:37" x14ac:dyDescent="0.25">
      <c r="A142" s="156">
        <v>400.07600000000002</v>
      </c>
      <c r="B142" s="45" t="s">
        <v>111</v>
      </c>
      <c r="C142" s="45"/>
      <c r="D142" s="45"/>
      <c r="G142" s="13">
        <v>0</v>
      </c>
      <c r="H142" s="13"/>
      <c r="I142" s="13">
        <v>1838.41</v>
      </c>
      <c r="J142" s="11"/>
      <c r="K142" s="11">
        <v>3078</v>
      </c>
      <c r="L142" s="16">
        <v>1051.54</v>
      </c>
      <c r="M142" s="11">
        <v>1010</v>
      </c>
      <c r="N142" s="11">
        <v>1009</v>
      </c>
      <c r="O142" s="15">
        <f t="shared" si="52"/>
        <v>0.99900990099009901</v>
      </c>
      <c r="P142" s="11">
        <v>1037</v>
      </c>
      <c r="Q142" s="11">
        <v>1500</v>
      </c>
      <c r="R142" s="10">
        <v>0</v>
      </c>
      <c r="S142" s="10">
        <v>601</v>
      </c>
      <c r="T142" s="11">
        <v>601</v>
      </c>
      <c r="U142" s="11">
        <v>619</v>
      </c>
      <c r="V142" s="11">
        <v>700</v>
      </c>
      <c r="W142" s="11">
        <v>657</v>
      </c>
      <c r="X142" s="16">
        <v>750</v>
      </c>
      <c r="Y142" s="11">
        <v>397</v>
      </c>
      <c r="Z142" s="11">
        <v>1037</v>
      </c>
      <c r="AA142" s="11">
        <v>833</v>
      </c>
      <c r="AB142" s="11">
        <v>0</v>
      </c>
      <c r="AC142" s="11">
        <v>0</v>
      </c>
      <c r="AD142" s="11">
        <v>0</v>
      </c>
      <c r="AE142" s="11">
        <v>0</v>
      </c>
      <c r="AF142" s="11">
        <v>0</v>
      </c>
      <c r="AG142" s="11">
        <v>0</v>
      </c>
      <c r="AH142" s="11">
        <v>422</v>
      </c>
      <c r="AI142" s="11">
        <v>422</v>
      </c>
      <c r="AJ142" s="39">
        <v>500</v>
      </c>
      <c r="AK142" s="11">
        <v>500</v>
      </c>
    </row>
    <row r="143" spans="1:37" x14ac:dyDescent="0.25">
      <c r="A143" s="156">
        <v>400.07</v>
      </c>
      <c r="B143" s="45" t="s">
        <v>66</v>
      </c>
      <c r="C143" s="45"/>
      <c r="D143" s="45"/>
      <c r="G143" s="13">
        <v>2350</v>
      </c>
      <c r="H143" s="13"/>
      <c r="I143" s="13">
        <v>1000</v>
      </c>
      <c r="J143" s="11"/>
      <c r="K143" s="11">
        <v>1000</v>
      </c>
      <c r="L143" s="11">
        <v>1000</v>
      </c>
      <c r="M143" s="11">
        <v>1000</v>
      </c>
      <c r="N143" s="11">
        <v>1000</v>
      </c>
      <c r="O143" s="15">
        <f t="shared" si="52"/>
        <v>1</v>
      </c>
      <c r="P143" s="11">
        <v>1000</v>
      </c>
      <c r="Q143" s="11">
        <v>1000</v>
      </c>
      <c r="R143" s="10">
        <v>0</v>
      </c>
      <c r="S143" s="10">
        <v>250</v>
      </c>
      <c r="T143" s="11">
        <v>250</v>
      </c>
      <c r="U143" s="11">
        <v>300</v>
      </c>
      <c r="V143" s="16">
        <v>350</v>
      </c>
      <c r="W143" s="11">
        <v>350</v>
      </c>
      <c r="X143" s="11">
        <v>400</v>
      </c>
      <c r="Y143" s="11">
        <v>400</v>
      </c>
      <c r="Z143" s="11">
        <v>450</v>
      </c>
      <c r="AA143" s="11">
        <v>450</v>
      </c>
      <c r="AB143" s="11">
        <v>500</v>
      </c>
      <c r="AC143" s="11">
        <v>500</v>
      </c>
      <c r="AD143" s="11">
        <v>550</v>
      </c>
      <c r="AE143" s="11">
        <v>550</v>
      </c>
      <c r="AF143" s="11">
        <v>600</v>
      </c>
      <c r="AG143" s="11">
        <v>600</v>
      </c>
      <c r="AH143" s="11">
        <v>0</v>
      </c>
      <c r="AI143" s="11">
        <v>0</v>
      </c>
      <c r="AJ143" s="39">
        <v>0</v>
      </c>
      <c r="AK143" s="11">
        <v>0</v>
      </c>
    </row>
    <row r="144" spans="1:37" x14ac:dyDescent="0.25">
      <c r="A144" s="156">
        <v>400.07100000000003</v>
      </c>
      <c r="B144" s="45" t="s">
        <v>68</v>
      </c>
      <c r="C144" s="45"/>
      <c r="D144" s="45"/>
      <c r="G144" s="13">
        <v>835.17</v>
      </c>
      <c r="H144" s="13"/>
      <c r="I144" s="34">
        <v>1525.79</v>
      </c>
      <c r="J144" s="11"/>
      <c r="K144" s="11">
        <v>4603</v>
      </c>
      <c r="L144" s="11">
        <v>1778.25</v>
      </c>
      <c r="M144" s="11">
        <v>630</v>
      </c>
      <c r="N144" s="11">
        <v>630</v>
      </c>
      <c r="O144" s="15">
        <f t="shared" si="52"/>
        <v>1</v>
      </c>
      <c r="P144" s="11">
        <v>825</v>
      </c>
      <c r="Q144" s="11">
        <v>3746</v>
      </c>
      <c r="R144" s="10">
        <v>3736</v>
      </c>
      <c r="S144" s="10">
        <v>1990</v>
      </c>
      <c r="T144" s="11">
        <v>1261</v>
      </c>
      <c r="U144" s="11">
        <v>756</v>
      </c>
      <c r="V144" s="16">
        <v>1763.44</v>
      </c>
      <c r="W144" s="11">
        <v>1237</v>
      </c>
      <c r="X144" s="16">
        <v>1816.08</v>
      </c>
      <c r="Y144" s="11">
        <v>794</v>
      </c>
      <c r="Z144" s="16">
        <v>1572</v>
      </c>
      <c r="AA144" s="16">
        <v>754</v>
      </c>
      <c r="AB144" s="16">
        <v>1392</v>
      </c>
      <c r="AC144" s="16">
        <v>552</v>
      </c>
      <c r="AD144" s="16">
        <v>2100</v>
      </c>
      <c r="AE144" s="11">
        <v>1260</v>
      </c>
      <c r="AF144" s="16">
        <v>1050</v>
      </c>
      <c r="AG144" s="11">
        <v>1050</v>
      </c>
      <c r="AH144" s="11">
        <v>3442</v>
      </c>
      <c r="AI144" s="11">
        <v>3443</v>
      </c>
      <c r="AJ144" s="39">
        <v>0</v>
      </c>
      <c r="AK144" s="16">
        <v>2079</v>
      </c>
    </row>
    <row r="145" spans="1:37" x14ac:dyDescent="0.25">
      <c r="A145" s="156">
        <v>400.072</v>
      </c>
      <c r="B145" s="45" t="s">
        <v>65</v>
      </c>
      <c r="C145" s="45"/>
      <c r="D145" s="45"/>
      <c r="G145" s="13">
        <f>SUM(G141:G144)*(7.65%)</f>
        <v>3060.2425049999997</v>
      </c>
      <c r="H145" s="13"/>
      <c r="I145" s="13">
        <f>SUM(I141:I144)*(7.65%)</f>
        <v>3257.7678000000001</v>
      </c>
      <c r="J145" s="11"/>
      <c r="K145" s="13">
        <f>SUM(K141:K144)*(7.65%)</f>
        <v>3340.4490000000001</v>
      </c>
      <c r="L145" s="11">
        <f>SUM(L141:L144)*(7.65%)</f>
        <v>2893.9789350000001</v>
      </c>
      <c r="M145" s="11">
        <v>6655</v>
      </c>
      <c r="N145" s="11">
        <f>SUM(N141:N144)*(7.65%)</f>
        <v>2262.6405</v>
      </c>
      <c r="O145" s="15">
        <f t="shared" si="52"/>
        <v>0.33999105935386925</v>
      </c>
      <c r="P145" s="11">
        <v>8030</v>
      </c>
      <c r="Q145" s="11">
        <f>SUM(Q141:Q144)*7.65%</f>
        <v>3305.3813999999998</v>
      </c>
      <c r="R145" s="10">
        <v>4883</v>
      </c>
      <c r="S145" s="10">
        <v>4731</v>
      </c>
      <c r="T145" s="11">
        <v>3631</v>
      </c>
      <c r="U145" s="11">
        <v>4273</v>
      </c>
      <c r="V145" s="11">
        <f>SUM(V141:V144)*7.65%</f>
        <v>3289.9926600000003</v>
      </c>
      <c r="W145" s="11">
        <v>4354</v>
      </c>
      <c r="X145" s="11">
        <f>SUM(X141:X144)*7.65%</f>
        <v>3386.2021199999999</v>
      </c>
      <c r="Y145" s="11">
        <v>4309</v>
      </c>
      <c r="Z145" s="11">
        <v>4399</v>
      </c>
      <c r="AA145" s="11">
        <v>3390</v>
      </c>
      <c r="AB145" s="11">
        <v>4446</v>
      </c>
      <c r="AC145" s="11">
        <v>3480</v>
      </c>
      <c r="AD145" s="11">
        <f>SUBTOTAL(9,AD141:AD144)*7.65%</f>
        <v>3546.3105</v>
      </c>
      <c r="AE145" s="11">
        <v>2539</v>
      </c>
      <c r="AF145" s="11">
        <v>4389</v>
      </c>
      <c r="AG145" s="11">
        <v>2903</v>
      </c>
      <c r="AH145" s="11">
        <v>4406</v>
      </c>
      <c r="AI145" s="11">
        <v>3241</v>
      </c>
      <c r="AJ145" s="39">
        <f>SUBTOTAL(9,AJ141:AJ144)*7.65%</f>
        <v>3431.1971250000001</v>
      </c>
      <c r="AK145" s="16">
        <f>SUBTOTAL(9,AK141:AK144)*7.65%</f>
        <v>3666.951</v>
      </c>
    </row>
    <row r="146" spans="1:37" x14ac:dyDescent="0.25">
      <c r="A146" s="156">
        <v>400.07299999999998</v>
      </c>
      <c r="B146" s="45" t="s">
        <v>67</v>
      </c>
      <c r="C146" s="45"/>
      <c r="D146" s="45"/>
      <c r="G146" s="13">
        <v>2600</v>
      </c>
      <c r="H146" s="13"/>
      <c r="I146" s="13">
        <v>2600</v>
      </c>
      <c r="J146" s="11"/>
      <c r="K146" s="11">
        <v>2600</v>
      </c>
      <c r="L146" s="11">
        <v>2600</v>
      </c>
      <c r="M146" s="11">
        <v>2600</v>
      </c>
      <c r="N146" s="11">
        <v>2600</v>
      </c>
      <c r="O146" s="15">
        <f t="shared" si="52"/>
        <v>1</v>
      </c>
      <c r="P146" s="11">
        <v>2816</v>
      </c>
      <c r="Q146" s="11">
        <v>1625</v>
      </c>
      <c r="R146" s="10">
        <v>1236</v>
      </c>
      <c r="S146" s="10">
        <v>1300</v>
      </c>
      <c r="T146" s="11">
        <v>1300</v>
      </c>
      <c r="U146" s="11">
        <v>1400</v>
      </c>
      <c r="V146" s="11">
        <v>1400</v>
      </c>
      <c r="W146" s="16">
        <v>1400</v>
      </c>
      <c r="X146" s="11">
        <v>1500</v>
      </c>
      <c r="Y146" s="16">
        <v>1500</v>
      </c>
      <c r="Z146" s="11">
        <v>1500</v>
      </c>
      <c r="AA146" s="11">
        <v>1500</v>
      </c>
      <c r="AB146" s="11">
        <v>1500</v>
      </c>
      <c r="AC146" s="11">
        <v>1500</v>
      </c>
      <c r="AD146" s="11">
        <v>1500</v>
      </c>
      <c r="AE146" s="11">
        <v>0</v>
      </c>
      <c r="AF146" s="11">
        <v>3212</v>
      </c>
      <c r="AG146" s="11">
        <v>1606</v>
      </c>
      <c r="AH146" s="11">
        <v>2000</v>
      </c>
      <c r="AI146" s="11">
        <v>2000</v>
      </c>
      <c r="AJ146" s="37">
        <v>2000</v>
      </c>
      <c r="AK146" s="16">
        <v>3000</v>
      </c>
    </row>
    <row r="147" spans="1:37" x14ac:dyDescent="0.25">
      <c r="A147" s="156">
        <v>400.07400000000001</v>
      </c>
      <c r="B147" s="45" t="s">
        <v>479</v>
      </c>
      <c r="C147" s="45"/>
      <c r="D147" s="45"/>
      <c r="G147" s="13">
        <v>0</v>
      </c>
      <c r="H147" s="13"/>
      <c r="I147" s="13">
        <v>29000</v>
      </c>
      <c r="J147" s="11"/>
      <c r="K147" s="11">
        <v>38491</v>
      </c>
      <c r="L147" s="16">
        <v>37164</v>
      </c>
      <c r="M147" s="11">
        <v>44496</v>
      </c>
      <c r="N147" s="11">
        <v>33233</v>
      </c>
      <c r="O147" s="15">
        <f t="shared" si="52"/>
        <v>0.74687612369651202</v>
      </c>
      <c r="P147" s="11">
        <v>43241</v>
      </c>
      <c r="Q147" s="11">
        <v>25765</v>
      </c>
      <c r="R147" s="10">
        <v>24377</v>
      </c>
      <c r="S147" s="10">
        <v>27060</v>
      </c>
      <c r="T147" s="11">
        <v>20155</v>
      </c>
      <c r="U147" s="16">
        <v>27137</v>
      </c>
      <c r="V147" s="16">
        <v>29382.93</v>
      </c>
      <c r="W147" s="16">
        <v>31130</v>
      </c>
      <c r="X147" s="16">
        <v>29951</v>
      </c>
      <c r="Y147" s="11">
        <v>32230</v>
      </c>
      <c r="Z147" s="16">
        <v>31928</v>
      </c>
      <c r="AA147" s="16">
        <v>26319</v>
      </c>
      <c r="AB147" s="16">
        <v>32703</v>
      </c>
      <c r="AC147" s="16">
        <v>33034</v>
      </c>
      <c r="AD147" s="16">
        <v>34140</v>
      </c>
      <c r="AE147" s="11">
        <v>29467</v>
      </c>
      <c r="AF147" s="16">
        <v>43058</v>
      </c>
      <c r="AG147" s="11">
        <v>23285</v>
      </c>
      <c r="AH147" s="11">
        <v>19015</v>
      </c>
      <c r="AI147" s="11">
        <v>14011</v>
      </c>
      <c r="AJ147" s="37">
        <v>19618.25</v>
      </c>
      <c r="AK147" s="16">
        <v>20433.55</v>
      </c>
    </row>
    <row r="148" spans="1:37" x14ac:dyDescent="0.25">
      <c r="A148" s="156">
        <v>406.01</v>
      </c>
      <c r="B148" s="45" t="s">
        <v>85</v>
      </c>
      <c r="C148" s="45"/>
      <c r="D148" s="45"/>
      <c r="G148" s="13">
        <v>12493</v>
      </c>
      <c r="H148" s="13">
        <f>ROUND(SUM(H139:H147),5)</f>
        <v>0</v>
      </c>
      <c r="I148" s="13">
        <v>9871</v>
      </c>
      <c r="J148" s="13">
        <f>ROUND(SUM(J139:J147),5)</f>
        <v>0</v>
      </c>
      <c r="K148" s="13">
        <v>21721</v>
      </c>
      <c r="L148" s="13">
        <v>15000</v>
      </c>
      <c r="M148" s="11">
        <v>6991</v>
      </c>
      <c r="N148" s="11">
        <v>5730</v>
      </c>
      <c r="O148" s="15">
        <f t="shared" si="52"/>
        <v>0.81962523244171082</v>
      </c>
      <c r="P148" s="11">
        <v>6503</v>
      </c>
      <c r="Q148" s="11">
        <v>6500</v>
      </c>
      <c r="R148" s="10">
        <v>6887</v>
      </c>
      <c r="S148" s="10">
        <v>4194</v>
      </c>
      <c r="T148" s="11">
        <v>2815</v>
      </c>
      <c r="U148" s="11">
        <v>6101</v>
      </c>
      <c r="V148" s="11">
        <v>8000</v>
      </c>
      <c r="W148" s="11">
        <v>8686</v>
      </c>
      <c r="X148" s="11">
        <v>8000</v>
      </c>
      <c r="Y148" s="11">
        <v>4287</v>
      </c>
      <c r="Z148" s="11">
        <v>5228</v>
      </c>
      <c r="AA148" s="11">
        <v>3974</v>
      </c>
      <c r="AB148" s="11">
        <v>2758</v>
      </c>
      <c r="AC148" s="11">
        <v>2760</v>
      </c>
      <c r="AD148" s="11">
        <v>3000</v>
      </c>
      <c r="AE148" s="11">
        <v>2339</v>
      </c>
      <c r="AF148" s="11">
        <v>3125</v>
      </c>
      <c r="AG148" s="11">
        <v>1708</v>
      </c>
      <c r="AH148" s="11">
        <v>2443</v>
      </c>
      <c r="AI148" s="11">
        <v>2282</v>
      </c>
      <c r="AJ148" s="39">
        <v>2500</v>
      </c>
      <c r="AK148" s="11">
        <v>3000</v>
      </c>
    </row>
    <row r="149" spans="1:37" x14ac:dyDescent="0.25">
      <c r="A149" s="156">
        <v>406.012</v>
      </c>
      <c r="B149" s="45" t="s">
        <v>86</v>
      </c>
      <c r="C149" s="45"/>
      <c r="D149" s="45"/>
      <c r="G149" s="22">
        <v>0</v>
      </c>
      <c r="H149" s="22"/>
      <c r="I149" s="22">
        <v>0</v>
      </c>
      <c r="J149" s="24"/>
      <c r="K149" s="24">
        <v>0</v>
      </c>
      <c r="L149" s="31">
        <v>1866.5</v>
      </c>
      <c r="M149" s="11">
        <v>2812</v>
      </c>
      <c r="N149" s="11">
        <v>3524</v>
      </c>
      <c r="O149" s="15">
        <f t="shared" si="52"/>
        <v>1.2532005689900427</v>
      </c>
      <c r="P149" s="11">
        <v>3625</v>
      </c>
      <c r="Q149" s="11">
        <v>3500</v>
      </c>
      <c r="R149" s="10">
        <v>3855</v>
      </c>
      <c r="S149" s="10">
        <v>1751</v>
      </c>
      <c r="T149" s="11">
        <v>573</v>
      </c>
      <c r="U149" s="11">
        <v>2399</v>
      </c>
      <c r="V149" s="16">
        <v>2500</v>
      </c>
      <c r="W149" s="11">
        <v>2399</v>
      </c>
      <c r="X149" s="11">
        <v>2500</v>
      </c>
      <c r="Y149" s="11">
        <v>2847</v>
      </c>
      <c r="Z149" s="11">
        <v>2471</v>
      </c>
      <c r="AA149" s="11">
        <v>4519</v>
      </c>
      <c r="AB149" s="16">
        <v>2399</v>
      </c>
      <c r="AC149" s="16">
        <v>2399</v>
      </c>
      <c r="AD149" s="11">
        <v>4500</v>
      </c>
      <c r="AE149" s="11">
        <v>2399</v>
      </c>
      <c r="AF149" s="16">
        <v>1259</v>
      </c>
      <c r="AG149" s="11">
        <v>2399</v>
      </c>
      <c r="AH149" s="11">
        <v>2639</v>
      </c>
      <c r="AI149" s="11">
        <v>2639</v>
      </c>
      <c r="AJ149" s="39">
        <v>4500</v>
      </c>
      <c r="AK149" s="11">
        <v>2500</v>
      </c>
    </row>
    <row r="150" spans="1:37" x14ac:dyDescent="0.25">
      <c r="A150" s="156">
        <v>406.01299999999998</v>
      </c>
      <c r="B150" s="45" t="s">
        <v>311</v>
      </c>
      <c r="C150" s="45"/>
      <c r="D150" s="45"/>
      <c r="G150" s="22"/>
      <c r="H150" s="22"/>
      <c r="I150" s="22">
        <v>0</v>
      </c>
      <c r="J150" s="24"/>
      <c r="K150" s="24">
        <v>0</v>
      </c>
      <c r="L150" s="31"/>
      <c r="M150" s="11">
        <v>0</v>
      </c>
      <c r="N150" s="11">
        <v>0</v>
      </c>
      <c r="O150" s="15">
        <v>0</v>
      </c>
      <c r="P150" s="11">
        <v>9168</v>
      </c>
      <c r="Q150" s="11">
        <v>9000</v>
      </c>
      <c r="R150" s="10">
        <v>9809</v>
      </c>
      <c r="S150" s="10">
        <v>9714</v>
      </c>
      <c r="T150" s="11">
        <v>7173</v>
      </c>
      <c r="U150" s="16">
        <v>11355</v>
      </c>
      <c r="V150" s="16">
        <v>2500</v>
      </c>
      <c r="W150" s="16">
        <v>12606</v>
      </c>
      <c r="X150" s="16">
        <v>2500</v>
      </c>
      <c r="Y150" s="16">
        <v>12179</v>
      </c>
      <c r="Z150" s="11">
        <v>11755</v>
      </c>
      <c r="AA150" s="11">
        <v>7820</v>
      </c>
      <c r="AB150" s="16">
        <v>11853</v>
      </c>
      <c r="AC150" s="16">
        <v>8924</v>
      </c>
      <c r="AD150" s="16">
        <v>13000</v>
      </c>
      <c r="AE150" s="11">
        <v>9286</v>
      </c>
      <c r="AF150" s="11">
        <v>11828</v>
      </c>
      <c r="AG150" s="11">
        <v>8243</v>
      </c>
      <c r="AH150" s="11">
        <v>16329</v>
      </c>
      <c r="AI150" s="16">
        <v>13032</v>
      </c>
      <c r="AJ150" s="39">
        <v>14000</v>
      </c>
      <c r="AK150" s="16">
        <v>11000</v>
      </c>
    </row>
    <row r="151" spans="1:37" x14ac:dyDescent="0.25">
      <c r="A151" s="156">
        <v>400.2</v>
      </c>
      <c r="B151" s="45" t="s">
        <v>87</v>
      </c>
      <c r="G151" s="23">
        <v>2349</v>
      </c>
      <c r="I151" s="23">
        <v>2349</v>
      </c>
      <c r="K151" s="24">
        <v>2220</v>
      </c>
      <c r="L151" s="31">
        <v>2959.92</v>
      </c>
      <c r="M151" s="11">
        <v>3028</v>
      </c>
      <c r="N151" s="11">
        <v>2288</v>
      </c>
      <c r="O151" s="15">
        <f t="shared" si="52"/>
        <v>0.75561426684280053</v>
      </c>
      <c r="P151" s="11">
        <v>2959</v>
      </c>
      <c r="Q151" s="11">
        <v>3000</v>
      </c>
      <c r="R151" s="10">
        <v>2959</v>
      </c>
      <c r="S151" s="10">
        <v>2220</v>
      </c>
      <c r="T151" s="11">
        <v>2219</v>
      </c>
      <c r="U151" s="11">
        <v>2623</v>
      </c>
      <c r="V151" s="11">
        <v>4000</v>
      </c>
      <c r="W151" s="11">
        <v>3237</v>
      </c>
      <c r="X151" s="11">
        <v>4000</v>
      </c>
      <c r="Y151" s="11">
        <v>3215</v>
      </c>
      <c r="Z151" s="16">
        <v>3139</v>
      </c>
      <c r="AA151" s="16">
        <v>2354</v>
      </c>
      <c r="AB151" s="16">
        <v>2354</v>
      </c>
      <c r="AC151" s="16">
        <v>2354</v>
      </c>
      <c r="AD151" s="16">
        <v>3100</v>
      </c>
      <c r="AE151" s="11">
        <v>911</v>
      </c>
      <c r="AF151" s="16">
        <v>1483</v>
      </c>
      <c r="AG151" s="11">
        <v>1006</v>
      </c>
      <c r="AH151" s="11">
        <v>1582</v>
      </c>
      <c r="AI151" s="11">
        <v>1212</v>
      </c>
      <c r="AJ151" s="39">
        <v>2000</v>
      </c>
      <c r="AK151" s="11">
        <v>1500</v>
      </c>
    </row>
    <row r="152" spans="1:37" x14ac:dyDescent="0.25">
      <c r="A152" s="156">
        <v>406.02100000000002</v>
      </c>
      <c r="B152" s="45" t="s">
        <v>88</v>
      </c>
      <c r="C152" s="45"/>
      <c r="D152" s="45"/>
      <c r="G152" s="23">
        <v>6867</v>
      </c>
      <c r="H152" s="23">
        <v>0</v>
      </c>
      <c r="I152" s="23">
        <v>5126</v>
      </c>
      <c r="J152" s="36">
        <v>0</v>
      </c>
      <c r="K152" s="24">
        <v>6129</v>
      </c>
      <c r="L152" s="24">
        <v>7000</v>
      </c>
      <c r="M152" s="11">
        <v>5703</v>
      </c>
      <c r="N152" s="11">
        <v>4175</v>
      </c>
      <c r="O152" s="15">
        <f t="shared" si="52"/>
        <v>0.73207083990881994</v>
      </c>
      <c r="P152" s="11">
        <v>6246</v>
      </c>
      <c r="Q152" s="11">
        <v>5000</v>
      </c>
      <c r="R152" s="10">
        <v>5211</v>
      </c>
      <c r="S152" s="10">
        <v>5348</v>
      </c>
      <c r="T152" s="11">
        <v>4291</v>
      </c>
      <c r="U152" s="11">
        <v>3904</v>
      </c>
      <c r="V152" s="11">
        <v>5000</v>
      </c>
      <c r="W152" s="11">
        <v>4820</v>
      </c>
      <c r="X152" s="11">
        <v>5000</v>
      </c>
      <c r="Y152" s="11">
        <v>4487</v>
      </c>
      <c r="Z152" s="11">
        <v>6049</v>
      </c>
      <c r="AA152" s="11">
        <v>4521</v>
      </c>
      <c r="AB152" s="11">
        <v>4326</v>
      </c>
      <c r="AC152" s="11">
        <v>3562</v>
      </c>
      <c r="AD152" s="11">
        <v>5000</v>
      </c>
      <c r="AE152" s="11">
        <v>4228</v>
      </c>
      <c r="AF152" s="11">
        <v>5171</v>
      </c>
      <c r="AG152" s="11">
        <v>3849</v>
      </c>
      <c r="AH152" s="11">
        <v>7721</v>
      </c>
      <c r="AI152" s="11">
        <v>6323</v>
      </c>
      <c r="AJ152" s="39">
        <v>7000</v>
      </c>
      <c r="AK152" s="11">
        <v>7000</v>
      </c>
    </row>
    <row r="153" spans="1:37" x14ac:dyDescent="0.25">
      <c r="A153" s="156">
        <v>406.02199999999999</v>
      </c>
      <c r="B153" s="45" t="s">
        <v>89</v>
      </c>
      <c r="G153" s="23">
        <v>12935</v>
      </c>
      <c r="I153" s="23">
        <v>10094</v>
      </c>
      <c r="K153" s="24">
        <v>7813</v>
      </c>
      <c r="L153" s="24">
        <v>7500</v>
      </c>
      <c r="M153" s="11">
        <v>15610</v>
      </c>
      <c r="N153" s="11">
        <v>13644</v>
      </c>
      <c r="O153" s="15">
        <f t="shared" si="52"/>
        <v>0.8740550928891736</v>
      </c>
      <c r="P153" s="11">
        <v>6659</v>
      </c>
      <c r="Q153" s="11">
        <v>7000</v>
      </c>
      <c r="R153" s="10">
        <v>6832</v>
      </c>
      <c r="S153" s="10">
        <v>8349</v>
      </c>
      <c r="T153" s="11">
        <v>7044</v>
      </c>
      <c r="U153" s="11">
        <v>8618</v>
      </c>
      <c r="V153" s="11">
        <v>7000</v>
      </c>
      <c r="W153" s="11">
        <v>9607</v>
      </c>
      <c r="X153" s="11">
        <v>7000</v>
      </c>
      <c r="Y153" s="11">
        <v>10449</v>
      </c>
      <c r="Z153" s="11">
        <v>9900</v>
      </c>
      <c r="AA153" s="11">
        <v>7972</v>
      </c>
      <c r="AB153" s="11">
        <v>6496</v>
      </c>
      <c r="AC153" s="11">
        <v>6351</v>
      </c>
      <c r="AD153" s="11">
        <v>8500</v>
      </c>
      <c r="AE153" s="11">
        <v>7527</v>
      </c>
      <c r="AF153" s="16">
        <v>11097</v>
      </c>
      <c r="AG153" s="11">
        <v>9861</v>
      </c>
      <c r="AH153" s="11">
        <v>5459</v>
      </c>
      <c r="AI153" s="11">
        <v>4316</v>
      </c>
      <c r="AJ153" s="39">
        <v>8000</v>
      </c>
      <c r="AK153" s="11">
        <v>10000</v>
      </c>
    </row>
    <row r="154" spans="1:37" x14ac:dyDescent="0.25">
      <c r="A154" s="156">
        <v>406.04399999999998</v>
      </c>
      <c r="B154" s="45" t="s">
        <v>90</v>
      </c>
      <c r="C154" s="45"/>
      <c r="D154" s="45"/>
      <c r="G154" s="22">
        <v>191</v>
      </c>
      <c r="H154" s="22">
        <v>0</v>
      </c>
      <c r="I154" s="22">
        <v>96</v>
      </c>
      <c r="J154" s="22"/>
      <c r="K154" s="24">
        <v>0</v>
      </c>
      <c r="L154" s="31">
        <v>150</v>
      </c>
      <c r="M154" s="23">
        <v>0</v>
      </c>
      <c r="N154" s="11"/>
      <c r="O154" s="15" t="e">
        <f t="shared" si="52"/>
        <v>#DIV/0!</v>
      </c>
      <c r="P154" s="11">
        <v>417</v>
      </c>
      <c r="Q154" s="11">
        <v>500</v>
      </c>
      <c r="R154" s="10">
        <v>114</v>
      </c>
      <c r="S154" s="10">
        <v>117</v>
      </c>
      <c r="T154" s="11">
        <v>117</v>
      </c>
      <c r="U154" s="11">
        <v>127</v>
      </c>
      <c r="V154" s="11">
        <v>500</v>
      </c>
      <c r="W154" s="11">
        <v>64</v>
      </c>
      <c r="X154" s="11">
        <v>500</v>
      </c>
      <c r="Y154" s="11">
        <v>65</v>
      </c>
      <c r="Z154" s="11">
        <v>0</v>
      </c>
      <c r="AA154" s="11">
        <v>0</v>
      </c>
      <c r="AB154" s="11">
        <v>0</v>
      </c>
      <c r="AC154" s="11">
        <v>0</v>
      </c>
      <c r="AD154" s="11">
        <v>500</v>
      </c>
      <c r="AE154" s="11">
        <v>0</v>
      </c>
      <c r="AF154" s="11">
        <v>360</v>
      </c>
      <c r="AG154" s="11">
        <v>0</v>
      </c>
      <c r="AH154" s="11">
        <v>360</v>
      </c>
      <c r="AI154" s="11">
        <v>0</v>
      </c>
      <c r="AJ154" s="39">
        <v>500</v>
      </c>
      <c r="AK154" s="11">
        <v>500</v>
      </c>
    </row>
    <row r="155" spans="1:37" x14ac:dyDescent="0.25">
      <c r="A155" s="156">
        <v>406.02300000000002</v>
      </c>
      <c r="B155" s="45" t="s">
        <v>91</v>
      </c>
      <c r="C155" s="45"/>
      <c r="D155" s="45"/>
      <c r="G155" s="22">
        <v>0</v>
      </c>
      <c r="H155" s="22"/>
      <c r="I155" s="22">
        <v>0</v>
      </c>
      <c r="J155" s="24"/>
      <c r="K155" s="11">
        <v>0</v>
      </c>
      <c r="L155" s="16">
        <v>2508.75</v>
      </c>
      <c r="M155" s="11">
        <v>2000</v>
      </c>
      <c r="N155" s="11">
        <v>2000</v>
      </c>
      <c r="O155" s="15">
        <f t="shared" si="52"/>
        <v>1</v>
      </c>
      <c r="P155" s="11">
        <v>2040</v>
      </c>
      <c r="Q155" s="11">
        <v>1000</v>
      </c>
      <c r="R155" s="10">
        <v>1830</v>
      </c>
      <c r="S155" s="10">
        <v>4207</v>
      </c>
      <c r="T155" s="11">
        <v>4207</v>
      </c>
      <c r="U155" s="11">
        <v>2581</v>
      </c>
      <c r="V155" s="11">
        <v>3500</v>
      </c>
      <c r="W155" s="11">
        <v>6635</v>
      </c>
      <c r="X155" s="11">
        <v>4500</v>
      </c>
      <c r="Y155" s="11">
        <v>1960</v>
      </c>
      <c r="Z155" s="11">
        <v>2595</v>
      </c>
      <c r="AA155" s="11">
        <v>2595</v>
      </c>
      <c r="AB155" s="11">
        <v>1195</v>
      </c>
      <c r="AC155" s="11">
        <v>1195</v>
      </c>
      <c r="AD155" s="11">
        <v>3000</v>
      </c>
      <c r="AE155" s="11">
        <v>4891</v>
      </c>
      <c r="AF155" s="11">
        <v>1195</v>
      </c>
      <c r="AG155" s="11">
        <v>1195</v>
      </c>
      <c r="AH155" s="11">
        <v>2282</v>
      </c>
      <c r="AI155" s="11">
        <v>2282</v>
      </c>
      <c r="AJ155" s="39">
        <v>3000</v>
      </c>
      <c r="AK155" s="11">
        <v>3000</v>
      </c>
    </row>
    <row r="156" spans="1:37" x14ac:dyDescent="0.25">
      <c r="A156" s="156">
        <v>409.01</v>
      </c>
      <c r="B156" s="45" t="s">
        <v>291</v>
      </c>
      <c r="C156" s="45"/>
      <c r="D156" s="45"/>
      <c r="G156" s="22">
        <v>3694</v>
      </c>
      <c r="H156" s="22"/>
      <c r="I156" s="22">
        <v>15621</v>
      </c>
      <c r="J156" s="11"/>
      <c r="K156" s="11">
        <v>7500</v>
      </c>
      <c r="L156" s="11">
        <v>7500</v>
      </c>
      <c r="M156" s="11">
        <v>0</v>
      </c>
      <c r="N156" s="11">
        <v>0</v>
      </c>
      <c r="O156" s="15">
        <v>0</v>
      </c>
      <c r="P156" s="11">
        <v>0</v>
      </c>
      <c r="Q156" s="11"/>
      <c r="R156" s="10">
        <v>0</v>
      </c>
      <c r="S156" s="10">
        <v>0</v>
      </c>
      <c r="T156" s="11">
        <v>0</v>
      </c>
      <c r="U156" s="16">
        <v>11576</v>
      </c>
      <c r="V156" s="16">
        <v>6000</v>
      </c>
      <c r="W156" s="11">
        <v>6000</v>
      </c>
      <c r="X156" s="11">
        <v>6000</v>
      </c>
      <c r="Y156" s="16">
        <v>6000</v>
      </c>
      <c r="Z156" s="16">
        <v>6000</v>
      </c>
      <c r="AA156" s="16">
        <v>6000</v>
      </c>
      <c r="AB156" s="16">
        <v>9786</v>
      </c>
      <c r="AC156" s="16">
        <v>9786</v>
      </c>
      <c r="AD156" s="11">
        <v>10000</v>
      </c>
      <c r="AE156" s="16">
        <v>10000</v>
      </c>
      <c r="AF156" s="16">
        <v>10000</v>
      </c>
      <c r="AG156" s="11">
        <v>10000</v>
      </c>
      <c r="AH156" s="11">
        <v>10000</v>
      </c>
      <c r="AI156" s="11">
        <v>10000</v>
      </c>
      <c r="AJ156" s="39">
        <v>10000</v>
      </c>
      <c r="AK156" s="11">
        <v>10000</v>
      </c>
    </row>
    <row r="157" spans="1:37" x14ac:dyDescent="0.25">
      <c r="A157" s="156">
        <v>406.04</v>
      </c>
      <c r="B157" s="45" t="s">
        <v>92</v>
      </c>
      <c r="C157" s="45"/>
      <c r="D157" s="45"/>
      <c r="G157" s="13">
        <v>2200</v>
      </c>
      <c r="H157" s="13"/>
      <c r="I157" s="13">
        <v>2400</v>
      </c>
      <c r="J157" s="13"/>
      <c r="K157" s="13">
        <v>12706</v>
      </c>
      <c r="L157" s="34">
        <v>3175.01</v>
      </c>
      <c r="M157" s="11">
        <v>3543</v>
      </c>
      <c r="N157" s="11">
        <v>3150</v>
      </c>
      <c r="O157" s="15">
        <f t="shared" si="52"/>
        <v>0.88907705334462317</v>
      </c>
      <c r="P157" s="11">
        <v>3585</v>
      </c>
      <c r="Q157" s="11">
        <v>4000</v>
      </c>
      <c r="R157" s="10">
        <v>4277</v>
      </c>
      <c r="S157" s="10">
        <v>4644</v>
      </c>
      <c r="T157" s="11">
        <v>3791</v>
      </c>
      <c r="U157" s="11">
        <v>4054</v>
      </c>
      <c r="V157" s="11">
        <v>4000</v>
      </c>
      <c r="W157" s="11">
        <v>3985</v>
      </c>
      <c r="X157" s="11">
        <v>4000</v>
      </c>
      <c r="Y157" s="11">
        <v>4132</v>
      </c>
      <c r="Z157" s="11">
        <v>4504</v>
      </c>
      <c r="AA157" s="11">
        <v>3957</v>
      </c>
      <c r="AB157" s="11">
        <v>4315</v>
      </c>
      <c r="AC157" s="11">
        <v>3811</v>
      </c>
      <c r="AD157" s="11">
        <v>5000</v>
      </c>
      <c r="AE157" s="11">
        <v>3585</v>
      </c>
      <c r="AF157" s="11">
        <v>5060</v>
      </c>
      <c r="AG157" s="11">
        <v>3975</v>
      </c>
      <c r="AH157" s="11">
        <v>5323</v>
      </c>
      <c r="AI157" s="11">
        <v>4008</v>
      </c>
      <c r="AJ157" s="39">
        <v>5000</v>
      </c>
      <c r="AK157" s="11">
        <v>6500</v>
      </c>
    </row>
    <row r="158" spans="1:37" s="17" customFormat="1" ht="13.8" thickBot="1" x14ac:dyDescent="0.3">
      <c r="A158" s="64"/>
      <c r="B158" s="65" t="s">
        <v>93</v>
      </c>
      <c r="C158" s="63"/>
      <c r="D158" s="63"/>
      <c r="E158" s="58"/>
      <c r="F158" s="58"/>
      <c r="G158" s="54">
        <f>SUM(G141:G157)</f>
        <v>86392.412505</v>
      </c>
      <c r="H158" s="54"/>
      <c r="I158" s="54">
        <f>SUM(I141:I157)</f>
        <v>122999.96780000001</v>
      </c>
      <c r="J158" s="55"/>
      <c r="K158" s="55">
        <f>SUM(K141:K157)</f>
        <v>146186.44899999999</v>
      </c>
      <c r="L158" s="55">
        <f>SUM(L141:L157)</f>
        <v>128147.94893499999</v>
      </c>
      <c r="M158" s="55">
        <f>SUM(M141:M157)</f>
        <v>131098</v>
      </c>
      <c r="N158" s="55">
        <f>SUM(N141:N157)</f>
        <v>102183.64050000001</v>
      </c>
      <c r="O158" s="57">
        <f t="shared" si="52"/>
        <v>0.77944469404567585</v>
      </c>
      <c r="P158" s="55">
        <f t="shared" ref="P158:AK158" si="53">SUM(P141:P157)</f>
        <v>133451</v>
      </c>
      <c r="Q158" s="55">
        <f t="shared" si="53"/>
        <v>113402.98139999999</v>
      </c>
      <c r="R158" s="56">
        <f t="shared" si="53"/>
        <v>112973</v>
      </c>
      <c r="S158" s="56">
        <f t="shared" si="53"/>
        <v>114361</v>
      </c>
      <c r="T158" s="55">
        <f t="shared" si="53"/>
        <v>88571</v>
      </c>
      <c r="U158" s="55">
        <f t="shared" si="53"/>
        <v>127595</v>
      </c>
      <c r="V158" s="55">
        <f t="shared" si="53"/>
        <v>120079.36266000001</v>
      </c>
      <c r="W158" s="55">
        <f t="shared" si="53"/>
        <v>137359</v>
      </c>
      <c r="X158" s="55">
        <f t="shared" si="53"/>
        <v>123101.28212</v>
      </c>
      <c r="Y158" s="55">
        <f t="shared" si="53"/>
        <v>133181</v>
      </c>
      <c r="Z158" s="55">
        <f t="shared" si="53"/>
        <v>135064</v>
      </c>
      <c r="AA158" s="55">
        <f t="shared" si="53"/>
        <v>111315</v>
      </c>
      <c r="AB158" s="55">
        <f t="shared" si="53"/>
        <v>129730</v>
      </c>
      <c r="AC158" s="55">
        <f t="shared" si="53"/>
        <v>118872</v>
      </c>
      <c r="AD158" s="55">
        <f t="shared" si="53"/>
        <v>141143.31049999999</v>
      </c>
      <c r="AE158" s="55">
        <f t="shared" si="53"/>
        <v>107559</v>
      </c>
      <c r="AF158" s="55">
        <f t="shared" si="53"/>
        <v>150055</v>
      </c>
      <c r="AG158" s="55">
        <f t="shared" si="53"/>
        <v>105491</v>
      </c>
      <c r="AH158" s="55">
        <f t="shared" si="53"/>
        <v>126964</v>
      </c>
      <c r="AI158" s="55">
        <f t="shared" si="53"/>
        <v>103383</v>
      </c>
      <c r="AJ158" s="55">
        <f t="shared" si="53"/>
        <v>126401.69712500001</v>
      </c>
      <c r="AK158" s="55">
        <f t="shared" si="53"/>
        <v>130034.501</v>
      </c>
    </row>
    <row r="159" spans="1:37" x14ac:dyDescent="0.25">
      <c r="A159" s="8"/>
      <c r="B159" s="45"/>
      <c r="C159" s="45"/>
      <c r="D159" s="45"/>
      <c r="G159" s="13"/>
      <c r="H159" s="13"/>
      <c r="I159" s="13"/>
      <c r="J159" s="11"/>
      <c r="K159" s="11"/>
      <c r="L159" s="11"/>
      <c r="Q159" s="10"/>
      <c r="R159" s="10"/>
      <c r="S159" s="10"/>
    </row>
    <row r="160" spans="1:37" x14ac:dyDescent="0.25">
      <c r="A160" s="66" t="s">
        <v>256</v>
      </c>
      <c r="B160" s="45" t="s">
        <v>94</v>
      </c>
      <c r="C160" s="45"/>
      <c r="D160" s="45"/>
      <c r="G160" s="13">
        <v>36421</v>
      </c>
      <c r="H160" s="13"/>
      <c r="I160" s="13">
        <v>38500</v>
      </c>
      <c r="J160" s="11"/>
      <c r="K160" s="11">
        <v>45261</v>
      </c>
      <c r="L160" s="11">
        <v>41830.78</v>
      </c>
      <c r="M160" s="11">
        <v>46817</v>
      </c>
      <c r="N160" s="11">
        <v>35486</v>
      </c>
      <c r="O160" s="15">
        <f>SUM(N160/M160)</f>
        <v>0.75797253134545139</v>
      </c>
      <c r="P160" s="11">
        <v>45635</v>
      </c>
      <c r="Q160" s="11">
        <v>40000</v>
      </c>
      <c r="R160" s="10">
        <v>23676</v>
      </c>
      <c r="S160" s="10">
        <v>12923</v>
      </c>
      <c r="T160" s="11">
        <v>10571</v>
      </c>
      <c r="U160" s="11">
        <v>24548</v>
      </c>
      <c r="V160" s="11">
        <v>25000</v>
      </c>
      <c r="W160" s="11">
        <v>13494</v>
      </c>
      <c r="X160" s="11">
        <v>18000</v>
      </c>
      <c r="Y160" s="11">
        <v>17368</v>
      </c>
      <c r="Z160" s="11">
        <v>14781</v>
      </c>
      <c r="AA160" s="11">
        <v>11573</v>
      </c>
      <c r="AB160" s="11">
        <v>21336</v>
      </c>
      <c r="AC160" s="11">
        <v>20346</v>
      </c>
      <c r="AD160" s="11">
        <v>18000</v>
      </c>
      <c r="AE160" s="16">
        <v>23284.75</v>
      </c>
      <c r="AF160" s="11">
        <v>21654</v>
      </c>
      <c r="AG160" s="11">
        <v>15988</v>
      </c>
      <c r="AH160" s="11">
        <v>21019</v>
      </c>
      <c r="AI160" s="16">
        <v>14915</v>
      </c>
      <c r="AJ160" s="39">
        <v>18000</v>
      </c>
      <c r="AK160" s="11">
        <v>18000</v>
      </c>
    </row>
    <row r="161" spans="1:37" x14ac:dyDescent="0.25">
      <c r="A161" s="66" t="s">
        <v>475</v>
      </c>
      <c r="B161" s="45" t="s">
        <v>476</v>
      </c>
      <c r="C161" s="45"/>
      <c r="D161" s="45"/>
      <c r="G161" s="13"/>
      <c r="H161" s="13"/>
      <c r="I161" s="13"/>
      <c r="J161" s="11"/>
      <c r="K161" s="11"/>
      <c r="L161" s="11"/>
      <c r="M161" s="11"/>
      <c r="N161" s="11"/>
      <c r="O161" s="15"/>
      <c r="P161" s="11"/>
      <c r="Q161" s="11"/>
      <c r="R161" s="10"/>
      <c r="S161" s="10"/>
      <c r="T161" s="11"/>
      <c r="U161" s="11"/>
      <c r="V161" s="11"/>
      <c r="W161" s="11"/>
      <c r="X161" s="11"/>
      <c r="Y161" s="11">
        <v>0</v>
      </c>
      <c r="Z161" s="11">
        <v>0</v>
      </c>
      <c r="AA161" s="11"/>
      <c r="AB161" s="11">
        <v>0</v>
      </c>
      <c r="AC161" s="11"/>
      <c r="AD161" s="11">
        <v>0</v>
      </c>
      <c r="AE161" s="16"/>
      <c r="AF161" s="11">
        <v>0</v>
      </c>
      <c r="AG161" s="11"/>
      <c r="AH161" s="11">
        <v>38194</v>
      </c>
      <c r="AI161" s="16">
        <v>34556</v>
      </c>
      <c r="AJ161" s="39">
        <v>10000</v>
      </c>
      <c r="AK161" s="11">
        <v>10000</v>
      </c>
    </row>
    <row r="162" spans="1:37" x14ac:dyDescent="0.25">
      <c r="A162" s="66" t="s">
        <v>257</v>
      </c>
      <c r="B162" s="45" t="s">
        <v>95</v>
      </c>
      <c r="C162" s="45"/>
      <c r="D162" s="45"/>
      <c r="G162" s="13">
        <v>5375</v>
      </c>
      <c r="H162" s="13"/>
      <c r="I162" s="13">
        <v>5339</v>
      </c>
      <c r="J162" s="11"/>
      <c r="K162" s="11">
        <v>3717</v>
      </c>
      <c r="L162" s="16">
        <v>2394</v>
      </c>
      <c r="M162" s="11">
        <v>5224</v>
      </c>
      <c r="N162" s="11">
        <v>2763</v>
      </c>
      <c r="O162" s="15">
        <f>SUM(N162/M162)</f>
        <v>0.52890505359877493</v>
      </c>
      <c r="P162" s="11">
        <v>2267</v>
      </c>
      <c r="Q162" s="11">
        <v>2000</v>
      </c>
      <c r="R162" s="10">
        <v>855</v>
      </c>
      <c r="S162" s="10">
        <v>0</v>
      </c>
      <c r="T162" s="11">
        <v>0</v>
      </c>
      <c r="U162" s="11">
        <v>2172</v>
      </c>
      <c r="V162" s="11">
        <v>1000</v>
      </c>
      <c r="W162" s="11">
        <v>1200</v>
      </c>
      <c r="X162" s="11">
        <v>1200</v>
      </c>
      <c r="Y162" s="11">
        <v>0</v>
      </c>
      <c r="Z162" s="16">
        <v>0</v>
      </c>
      <c r="AA162" s="11">
        <v>0</v>
      </c>
      <c r="AB162" s="11">
        <v>3846</v>
      </c>
      <c r="AC162" s="16">
        <v>3846</v>
      </c>
      <c r="AD162" s="11">
        <v>1200</v>
      </c>
      <c r="AE162" s="16">
        <v>6660</v>
      </c>
      <c r="AF162" s="11">
        <v>4573</v>
      </c>
      <c r="AG162" s="11">
        <v>3169</v>
      </c>
      <c r="AH162" s="11">
        <v>6312</v>
      </c>
      <c r="AI162" s="11">
        <v>5244</v>
      </c>
      <c r="AJ162" s="39">
        <v>2000</v>
      </c>
      <c r="AK162" s="11">
        <v>5000</v>
      </c>
    </row>
    <row r="163" spans="1:37" x14ac:dyDescent="0.25">
      <c r="A163" s="66" t="s">
        <v>258</v>
      </c>
      <c r="B163" s="45" t="s">
        <v>217</v>
      </c>
      <c r="C163" s="45"/>
      <c r="D163" s="45"/>
      <c r="G163" s="13">
        <v>750</v>
      </c>
      <c r="H163" s="13"/>
      <c r="I163" s="13">
        <v>928</v>
      </c>
      <c r="J163" s="11"/>
      <c r="K163" s="11">
        <v>820</v>
      </c>
      <c r="L163" s="16">
        <v>315</v>
      </c>
      <c r="M163" s="10">
        <v>1472</v>
      </c>
      <c r="N163" s="11">
        <v>660</v>
      </c>
      <c r="O163" s="15">
        <f>SUM(N163/M163)</f>
        <v>0.4483695652173913</v>
      </c>
      <c r="P163" s="10">
        <v>312</v>
      </c>
      <c r="Q163" s="11">
        <v>1500</v>
      </c>
      <c r="R163" s="10">
        <v>190</v>
      </c>
      <c r="S163" s="10">
        <v>0</v>
      </c>
      <c r="T163" s="11">
        <v>0</v>
      </c>
      <c r="U163" s="11">
        <v>2136</v>
      </c>
      <c r="V163" s="11">
        <v>1000</v>
      </c>
      <c r="W163" s="11">
        <v>190</v>
      </c>
      <c r="X163" s="11">
        <v>500</v>
      </c>
      <c r="Y163" s="11">
        <v>0</v>
      </c>
      <c r="Z163" s="11">
        <v>2171</v>
      </c>
      <c r="AA163" s="11">
        <v>1000</v>
      </c>
      <c r="AB163" s="11">
        <v>1127</v>
      </c>
      <c r="AC163" s="11">
        <v>1128</v>
      </c>
      <c r="AD163" s="11">
        <v>1300</v>
      </c>
      <c r="AE163" s="11">
        <v>2303</v>
      </c>
      <c r="AF163" s="11">
        <v>1523</v>
      </c>
      <c r="AG163" s="11">
        <v>1523</v>
      </c>
      <c r="AH163" s="11">
        <v>949</v>
      </c>
      <c r="AI163" s="11">
        <v>614</v>
      </c>
      <c r="AJ163" s="39">
        <v>1500</v>
      </c>
      <c r="AK163" s="11">
        <v>2500</v>
      </c>
    </row>
    <row r="164" spans="1:37" x14ac:dyDescent="0.25">
      <c r="A164" s="66" t="s">
        <v>259</v>
      </c>
      <c r="B164" s="45" t="s">
        <v>96</v>
      </c>
      <c r="C164" s="45"/>
      <c r="D164" s="45"/>
      <c r="G164" s="28">
        <v>23263</v>
      </c>
      <c r="H164" s="7"/>
      <c r="I164" s="29">
        <v>10554</v>
      </c>
      <c r="J164" s="7"/>
      <c r="K164" s="29">
        <v>737</v>
      </c>
      <c r="L164" s="37">
        <v>209</v>
      </c>
      <c r="M164" s="10">
        <v>5137</v>
      </c>
      <c r="N164" s="11">
        <v>3755</v>
      </c>
      <c r="O164" s="15">
        <f>SUM(N164/M164)</f>
        <v>0.73097138407630913</v>
      </c>
      <c r="P164" s="10">
        <v>2183</v>
      </c>
      <c r="Q164" s="11">
        <v>2500</v>
      </c>
      <c r="R164" s="10">
        <v>6372</v>
      </c>
      <c r="S164" s="10">
        <v>3660</v>
      </c>
      <c r="T164" s="11">
        <v>3660</v>
      </c>
      <c r="U164" s="11">
        <v>3082</v>
      </c>
      <c r="V164" s="11">
        <v>3500</v>
      </c>
      <c r="W164" s="11">
        <v>150</v>
      </c>
      <c r="X164" s="11">
        <v>2000</v>
      </c>
      <c r="Y164" s="11">
        <v>8955</v>
      </c>
      <c r="Z164" s="11">
        <v>2085</v>
      </c>
      <c r="AA164" s="11">
        <v>2085</v>
      </c>
      <c r="AB164" s="16">
        <v>3059</v>
      </c>
      <c r="AC164" s="16">
        <v>3059</v>
      </c>
      <c r="AD164" s="11">
        <v>5000</v>
      </c>
      <c r="AE164" s="11">
        <v>3312</v>
      </c>
      <c r="AF164" s="11">
        <v>399</v>
      </c>
      <c r="AG164" s="11">
        <v>258</v>
      </c>
      <c r="AH164" s="11">
        <v>2209</v>
      </c>
      <c r="AI164" s="11">
        <v>2209</v>
      </c>
      <c r="AJ164" s="39">
        <v>3000</v>
      </c>
      <c r="AK164" s="11">
        <v>5000</v>
      </c>
    </row>
    <row r="165" spans="1:37" s="17" customFormat="1" ht="13.8" thickBot="1" x14ac:dyDescent="0.3">
      <c r="A165" s="64"/>
      <c r="B165" s="65" t="s">
        <v>97</v>
      </c>
      <c r="C165" s="63"/>
      <c r="D165" s="63"/>
      <c r="E165" s="58"/>
      <c r="F165" s="58"/>
      <c r="G165" s="54">
        <f>SUM(G160:G164)</f>
        <v>65809</v>
      </c>
      <c r="H165" s="54"/>
      <c r="I165" s="54">
        <f>SUM(I160:I164)</f>
        <v>55321</v>
      </c>
      <c r="J165" s="55"/>
      <c r="K165" s="55">
        <f>SUM(K160:K164)</f>
        <v>50535</v>
      </c>
      <c r="L165" s="55">
        <f>SUM(L160:L164)</f>
        <v>44748.78</v>
      </c>
      <c r="M165" s="56">
        <f>SUM(M160:M164)</f>
        <v>58650</v>
      </c>
      <c r="N165" s="55">
        <f>SUM(N160:N164)</f>
        <v>42664</v>
      </c>
      <c r="O165" s="57">
        <f>SUM(N165/M165)</f>
        <v>0.72743393009377666</v>
      </c>
      <c r="P165" s="56">
        <f t="shared" ref="P165:U165" si="54">SUM(P160:P164)</f>
        <v>50397</v>
      </c>
      <c r="Q165" s="55">
        <f t="shared" si="54"/>
        <v>46000</v>
      </c>
      <c r="R165" s="56">
        <f t="shared" si="54"/>
        <v>31093</v>
      </c>
      <c r="S165" s="56">
        <f t="shared" si="54"/>
        <v>16583</v>
      </c>
      <c r="T165" s="55">
        <f t="shared" si="54"/>
        <v>14231</v>
      </c>
      <c r="U165" s="55">
        <f t="shared" si="54"/>
        <v>31938</v>
      </c>
      <c r="V165" s="55">
        <f t="shared" ref="V165:AA165" si="55">SUM(V160:V164)</f>
        <v>30500</v>
      </c>
      <c r="W165" s="55">
        <f t="shared" si="55"/>
        <v>15034</v>
      </c>
      <c r="X165" s="55">
        <f t="shared" si="55"/>
        <v>21700</v>
      </c>
      <c r="Y165" s="55">
        <f t="shared" si="55"/>
        <v>26323</v>
      </c>
      <c r="Z165" s="55">
        <f t="shared" si="55"/>
        <v>19037</v>
      </c>
      <c r="AA165" s="55">
        <f t="shared" si="55"/>
        <v>14658</v>
      </c>
      <c r="AB165" s="55">
        <f t="shared" ref="AB165:AK165" si="56">SUM(AB160:AB164)</f>
        <v>29368</v>
      </c>
      <c r="AC165" s="55">
        <f t="shared" si="56"/>
        <v>28379</v>
      </c>
      <c r="AD165" s="55">
        <f t="shared" si="56"/>
        <v>25500</v>
      </c>
      <c r="AE165" s="55">
        <f t="shared" si="56"/>
        <v>35559.75</v>
      </c>
      <c r="AF165" s="55">
        <f t="shared" si="56"/>
        <v>28149</v>
      </c>
      <c r="AG165" s="55">
        <f t="shared" si="56"/>
        <v>20938</v>
      </c>
      <c r="AH165" s="55">
        <f t="shared" si="56"/>
        <v>68683</v>
      </c>
      <c r="AI165" s="55">
        <f t="shared" si="56"/>
        <v>57538</v>
      </c>
      <c r="AJ165" s="55">
        <f t="shared" si="56"/>
        <v>34500</v>
      </c>
      <c r="AK165" s="55">
        <f t="shared" si="56"/>
        <v>40500</v>
      </c>
    </row>
    <row r="166" spans="1:37" x14ac:dyDescent="0.25">
      <c r="A166" s="8"/>
      <c r="B166" s="45"/>
      <c r="C166" s="45"/>
      <c r="D166" s="45"/>
      <c r="G166" s="13"/>
      <c r="H166" s="13"/>
      <c r="I166" s="13"/>
      <c r="J166" s="11"/>
      <c r="K166" s="11"/>
      <c r="L166" s="11"/>
      <c r="Q166" s="10"/>
      <c r="R166" s="10"/>
      <c r="S166" s="10"/>
      <c r="AG166" s="11"/>
    </row>
    <row r="167" spans="1:37" x14ac:dyDescent="0.25">
      <c r="A167" s="156">
        <v>408.01</v>
      </c>
      <c r="B167" s="45" t="s">
        <v>98</v>
      </c>
      <c r="C167" s="45"/>
      <c r="D167" s="45"/>
      <c r="G167" s="13">
        <v>25967</v>
      </c>
      <c r="H167" s="13"/>
      <c r="I167" s="13">
        <v>19650</v>
      </c>
      <c r="J167" s="11"/>
      <c r="K167" s="11">
        <v>33666</v>
      </c>
      <c r="L167" s="11">
        <v>31824</v>
      </c>
      <c r="M167" s="10">
        <v>20819</v>
      </c>
      <c r="N167" s="11">
        <v>20193</v>
      </c>
      <c r="O167" s="15">
        <f t="shared" ref="O167:O180" si="57">SUM(N167/M167)</f>
        <v>0.96993131274316735</v>
      </c>
      <c r="P167" s="10">
        <v>12393</v>
      </c>
      <c r="Q167" s="11">
        <v>18000</v>
      </c>
      <c r="R167" s="10">
        <v>15227</v>
      </c>
      <c r="S167" s="10">
        <v>19150</v>
      </c>
      <c r="T167" s="11">
        <v>15225</v>
      </c>
      <c r="U167" s="11">
        <v>31279</v>
      </c>
      <c r="V167" s="11">
        <v>19000</v>
      </c>
      <c r="W167" s="16">
        <v>59871</v>
      </c>
      <c r="X167" s="11">
        <v>25000</v>
      </c>
      <c r="Y167" s="16">
        <v>53287</v>
      </c>
      <c r="Z167" s="16">
        <v>31588</v>
      </c>
      <c r="AA167" s="11">
        <v>27062</v>
      </c>
      <c r="AB167" s="16">
        <v>22743</v>
      </c>
      <c r="AC167" s="16">
        <v>17155</v>
      </c>
      <c r="AD167" s="11">
        <v>20000</v>
      </c>
      <c r="AE167" s="16">
        <v>34221.83</v>
      </c>
      <c r="AF167" s="11">
        <v>8697</v>
      </c>
      <c r="AG167" s="11">
        <v>4721</v>
      </c>
      <c r="AH167" s="11">
        <v>17849</v>
      </c>
      <c r="AI167" s="11">
        <v>12656</v>
      </c>
      <c r="AJ167" s="39">
        <v>15000</v>
      </c>
      <c r="AK167" s="11">
        <v>15000</v>
      </c>
    </row>
    <row r="168" spans="1:37" x14ac:dyDescent="0.25">
      <c r="A168" s="156" t="s">
        <v>260</v>
      </c>
      <c r="B168" s="45" t="s">
        <v>99</v>
      </c>
      <c r="C168" s="45"/>
      <c r="D168" s="45"/>
      <c r="G168" s="13">
        <v>0</v>
      </c>
      <c r="H168" s="13"/>
      <c r="I168" s="13">
        <v>0</v>
      </c>
      <c r="J168" s="11"/>
      <c r="K168" s="11">
        <v>5288</v>
      </c>
      <c r="L168" s="11">
        <v>3772</v>
      </c>
      <c r="M168" s="10">
        <v>4750</v>
      </c>
      <c r="N168" s="11">
        <v>4250</v>
      </c>
      <c r="O168" s="15">
        <f t="shared" si="57"/>
        <v>0.89473684210526316</v>
      </c>
      <c r="P168" s="10">
        <v>5136</v>
      </c>
      <c r="Q168" s="11">
        <v>4500</v>
      </c>
      <c r="R168" s="10">
        <v>6197</v>
      </c>
      <c r="S168" s="10">
        <v>500</v>
      </c>
      <c r="T168" s="11">
        <v>500</v>
      </c>
      <c r="U168" s="11">
        <v>1310</v>
      </c>
      <c r="V168" s="11">
        <v>4500</v>
      </c>
      <c r="W168" s="11">
        <v>1788</v>
      </c>
      <c r="X168" s="11">
        <v>500</v>
      </c>
      <c r="Y168" s="16">
        <v>11605</v>
      </c>
      <c r="Z168" s="16">
        <v>13091</v>
      </c>
      <c r="AA168" s="16">
        <v>8000</v>
      </c>
      <c r="AB168" s="16">
        <v>8500</v>
      </c>
      <c r="AC168" s="16">
        <v>8500</v>
      </c>
      <c r="AD168" s="11">
        <v>8000</v>
      </c>
      <c r="AE168" s="11">
        <v>4694</v>
      </c>
      <c r="AF168" s="11">
        <v>8000</v>
      </c>
      <c r="AG168" s="11">
        <v>8000</v>
      </c>
      <c r="AH168" s="11">
        <v>1982</v>
      </c>
      <c r="AI168" s="11">
        <v>1982</v>
      </c>
      <c r="AJ168" s="39">
        <v>5000</v>
      </c>
      <c r="AK168" s="11">
        <v>5000</v>
      </c>
    </row>
    <row r="169" spans="1:37" x14ac:dyDescent="0.25">
      <c r="A169" s="156" t="s">
        <v>270</v>
      </c>
      <c r="B169" s="45" t="s">
        <v>289</v>
      </c>
      <c r="C169" s="45"/>
      <c r="D169" s="45"/>
      <c r="G169" s="13">
        <v>0</v>
      </c>
      <c r="H169" s="13"/>
      <c r="I169" s="13">
        <v>0</v>
      </c>
      <c r="J169" s="11"/>
      <c r="K169" s="11">
        <v>2002</v>
      </c>
      <c r="L169" s="11">
        <v>0</v>
      </c>
      <c r="M169" s="10">
        <v>127</v>
      </c>
      <c r="N169" s="11">
        <v>128</v>
      </c>
      <c r="O169" s="15">
        <f t="shared" si="57"/>
        <v>1.0078740157480315</v>
      </c>
      <c r="P169" s="10">
        <v>0</v>
      </c>
      <c r="Q169" s="11">
        <v>2000</v>
      </c>
      <c r="R169" s="10">
        <v>2750</v>
      </c>
      <c r="S169" s="10">
        <v>0</v>
      </c>
      <c r="T169" s="11">
        <v>0</v>
      </c>
      <c r="U169" s="11">
        <v>0</v>
      </c>
      <c r="V169" s="11">
        <v>0</v>
      </c>
      <c r="W169" s="11">
        <v>0</v>
      </c>
      <c r="X169" s="11">
        <v>500</v>
      </c>
      <c r="Y169" s="11">
        <v>0</v>
      </c>
      <c r="Z169" s="11">
        <v>0</v>
      </c>
      <c r="AA169" s="11">
        <v>0</v>
      </c>
      <c r="AB169" s="16">
        <v>500</v>
      </c>
      <c r="AC169" s="16">
        <v>449</v>
      </c>
      <c r="AD169" s="11">
        <v>5000</v>
      </c>
      <c r="AE169" s="11">
        <v>0</v>
      </c>
      <c r="AF169" s="11">
        <v>5000</v>
      </c>
      <c r="AG169" s="11">
        <v>0</v>
      </c>
      <c r="AH169" s="11">
        <v>0</v>
      </c>
      <c r="AI169" s="11">
        <v>0</v>
      </c>
      <c r="AJ169" s="39">
        <v>0</v>
      </c>
      <c r="AK169" s="11">
        <v>0</v>
      </c>
    </row>
    <row r="170" spans="1:37" x14ac:dyDescent="0.25">
      <c r="A170" s="156" t="s">
        <v>261</v>
      </c>
      <c r="B170" s="45" t="s">
        <v>100</v>
      </c>
      <c r="C170" s="45"/>
      <c r="D170" s="45"/>
      <c r="G170" s="13">
        <v>8147</v>
      </c>
      <c r="H170" s="13"/>
      <c r="I170" s="13">
        <v>3550</v>
      </c>
      <c r="J170" s="11"/>
      <c r="K170" s="11"/>
      <c r="L170" s="11">
        <v>0</v>
      </c>
      <c r="M170" s="10">
        <v>0</v>
      </c>
      <c r="N170" s="11">
        <v>0</v>
      </c>
      <c r="O170" s="15">
        <v>0</v>
      </c>
      <c r="P170" s="10"/>
      <c r="Q170" s="11">
        <v>2000</v>
      </c>
      <c r="R170" s="10">
        <v>17237</v>
      </c>
      <c r="S170" s="10">
        <v>25073</v>
      </c>
      <c r="T170" s="11">
        <v>8926</v>
      </c>
      <c r="U170" s="11">
        <v>16537</v>
      </c>
      <c r="V170" s="11">
        <v>2500</v>
      </c>
      <c r="W170" s="11">
        <v>2515</v>
      </c>
      <c r="X170" s="11">
        <v>2000</v>
      </c>
      <c r="Y170" s="11">
        <v>0</v>
      </c>
      <c r="Z170" s="11">
        <v>0</v>
      </c>
      <c r="AA170" s="11">
        <v>12120</v>
      </c>
      <c r="AB170" s="16">
        <v>2500</v>
      </c>
      <c r="AC170" s="16">
        <v>0</v>
      </c>
      <c r="AD170" s="11">
        <v>2500</v>
      </c>
      <c r="AE170" s="11">
        <v>0</v>
      </c>
      <c r="AF170" s="11">
        <v>0</v>
      </c>
      <c r="AG170" s="11">
        <v>0</v>
      </c>
      <c r="AH170" s="11">
        <v>0</v>
      </c>
      <c r="AI170" s="11">
        <v>0</v>
      </c>
      <c r="AJ170" s="39">
        <v>0</v>
      </c>
      <c r="AK170" s="11">
        <v>0</v>
      </c>
    </row>
    <row r="171" spans="1:37" hidden="1" x14ac:dyDescent="0.25">
      <c r="A171" s="8" t="s">
        <v>262</v>
      </c>
      <c r="B171" s="45" t="s">
        <v>101</v>
      </c>
      <c r="C171" s="45"/>
      <c r="D171" s="45"/>
      <c r="G171" s="13">
        <v>7685</v>
      </c>
      <c r="H171" s="13"/>
      <c r="I171" s="13">
        <v>3687</v>
      </c>
      <c r="J171" s="11"/>
      <c r="K171" s="11">
        <v>51600</v>
      </c>
      <c r="L171" s="11">
        <v>0</v>
      </c>
      <c r="M171" s="10">
        <v>968</v>
      </c>
      <c r="N171" s="11">
        <v>924</v>
      </c>
      <c r="O171" s="15">
        <f t="shared" si="57"/>
        <v>0.95454545454545459</v>
      </c>
      <c r="P171" s="10">
        <v>0</v>
      </c>
      <c r="Q171" s="11">
        <v>0</v>
      </c>
      <c r="R171" s="10">
        <v>0</v>
      </c>
      <c r="S171" s="10">
        <v>0</v>
      </c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0</v>
      </c>
      <c r="Z171" s="1">
        <v>0</v>
      </c>
      <c r="AJ171" s="1"/>
    </row>
    <row r="172" spans="1:37" hidden="1" x14ac:dyDescent="0.25">
      <c r="A172" s="8" t="s">
        <v>270</v>
      </c>
      <c r="B172" s="45" t="s">
        <v>102</v>
      </c>
      <c r="C172" s="45"/>
      <c r="D172" s="45"/>
      <c r="G172" s="13">
        <v>0</v>
      </c>
      <c r="H172" s="13"/>
      <c r="I172" s="13">
        <v>0</v>
      </c>
      <c r="J172" s="11"/>
      <c r="K172" s="11"/>
      <c r="L172" s="11">
        <v>0</v>
      </c>
      <c r="M172" s="10">
        <v>123</v>
      </c>
      <c r="N172" s="11">
        <v>123</v>
      </c>
      <c r="O172" s="15">
        <f t="shared" si="57"/>
        <v>1</v>
      </c>
      <c r="P172" s="10">
        <v>0</v>
      </c>
      <c r="Q172" s="11">
        <v>0</v>
      </c>
      <c r="R172" s="10">
        <v>0</v>
      </c>
      <c r="S172" s="10">
        <v>0</v>
      </c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0</v>
      </c>
      <c r="AJ172" s="1"/>
    </row>
    <row r="173" spans="1:37" x14ac:dyDescent="0.25">
      <c r="A173" s="156" t="s">
        <v>263</v>
      </c>
      <c r="B173" s="45" t="s">
        <v>314</v>
      </c>
      <c r="C173" s="45"/>
      <c r="D173" s="45"/>
      <c r="G173" s="13">
        <v>0</v>
      </c>
      <c r="H173" s="13"/>
      <c r="I173" s="13">
        <v>0</v>
      </c>
      <c r="J173" s="11"/>
      <c r="K173" s="11">
        <v>2260</v>
      </c>
      <c r="L173" s="11">
        <v>0</v>
      </c>
      <c r="M173" s="10">
        <v>1171</v>
      </c>
      <c r="N173" s="11">
        <v>436</v>
      </c>
      <c r="O173" s="15">
        <f t="shared" si="57"/>
        <v>0.37233134073441504</v>
      </c>
      <c r="P173" s="10">
        <v>1500</v>
      </c>
      <c r="Q173" s="11">
        <v>1000</v>
      </c>
      <c r="R173" s="10" t="s">
        <v>363</v>
      </c>
      <c r="S173" s="10">
        <v>0</v>
      </c>
      <c r="T173" s="11">
        <v>0</v>
      </c>
      <c r="U173" s="11">
        <v>0</v>
      </c>
      <c r="V173" s="11">
        <v>5000</v>
      </c>
      <c r="W173" s="16">
        <v>9601</v>
      </c>
      <c r="X173" s="11">
        <v>2500</v>
      </c>
      <c r="Y173" s="11">
        <v>0</v>
      </c>
      <c r="Z173" s="11">
        <v>2500</v>
      </c>
      <c r="AA173" s="11">
        <v>0</v>
      </c>
      <c r="AB173" s="16">
        <v>0</v>
      </c>
      <c r="AC173" s="16">
        <v>0</v>
      </c>
      <c r="AD173" s="11">
        <v>0</v>
      </c>
      <c r="AE173" s="11">
        <v>0</v>
      </c>
      <c r="AF173" s="11">
        <v>1000</v>
      </c>
      <c r="AG173" s="11">
        <v>0</v>
      </c>
      <c r="AH173" s="11">
        <v>0</v>
      </c>
      <c r="AI173" s="11">
        <v>0</v>
      </c>
      <c r="AJ173" s="39">
        <v>0</v>
      </c>
      <c r="AK173" s="11">
        <v>1000</v>
      </c>
    </row>
    <row r="174" spans="1:37" hidden="1" x14ac:dyDescent="0.25">
      <c r="A174" s="8" t="s">
        <v>265</v>
      </c>
      <c r="B174" s="45" t="s">
        <v>264</v>
      </c>
      <c r="C174" s="45"/>
      <c r="D174" s="45"/>
      <c r="G174" s="13">
        <v>0</v>
      </c>
      <c r="H174" s="13"/>
      <c r="I174" s="13">
        <v>0</v>
      </c>
      <c r="J174" s="11"/>
      <c r="K174" s="11">
        <v>7508</v>
      </c>
      <c r="L174" s="11">
        <v>6000</v>
      </c>
      <c r="M174" s="10">
        <v>50</v>
      </c>
      <c r="N174" s="11">
        <v>44</v>
      </c>
      <c r="O174" s="15">
        <v>0</v>
      </c>
      <c r="P174" s="10">
        <v>0</v>
      </c>
      <c r="Q174" s="11">
        <v>0</v>
      </c>
      <c r="R174" s="10">
        <v>0</v>
      </c>
      <c r="S174" s="10">
        <v>0</v>
      </c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0</v>
      </c>
      <c r="AJ174" s="1"/>
    </row>
    <row r="175" spans="1:37" x14ac:dyDescent="0.25">
      <c r="A175" s="156" t="s">
        <v>266</v>
      </c>
      <c r="B175" s="45" t="s">
        <v>207</v>
      </c>
      <c r="C175" s="45"/>
      <c r="D175" s="45"/>
      <c r="G175" s="13">
        <v>0</v>
      </c>
      <c r="H175" s="13"/>
      <c r="I175" s="13">
        <v>0</v>
      </c>
      <c r="J175" s="11"/>
      <c r="K175" s="11">
        <v>13147</v>
      </c>
      <c r="L175" s="11">
        <v>10000</v>
      </c>
      <c r="M175" s="10">
        <v>1853</v>
      </c>
      <c r="N175" s="11">
        <v>1853</v>
      </c>
      <c r="O175" s="15">
        <f t="shared" si="57"/>
        <v>1</v>
      </c>
      <c r="P175" s="10">
        <v>0</v>
      </c>
      <c r="Q175" s="11">
        <v>0</v>
      </c>
      <c r="R175" s="10">
        <v>0</v>
      </c>
      <c r="S175" s="10">
        <v>0</v>
      </c>
      <c r="T175" s="11">
        <v>0</v>
      </c>
      <c r="U175" s="11">
        <v>600</v>
      </c>
      <c r="V175" s="11">
        <v>0</v>
      </c>
      <c r="W175" s="11">
        <v>0</v>
      </c>
      <c r="X175" s="11">
        <v>0</v>
      </c>
      <c r="Y175" s="11">
        <v>0</v>
      </c>
      <c r="Z175" s="11">
        <v>3624</v>
      </c>
      <c r="AA175" s="11">
        <v>1614</v>
      </c>
      <c r="AB175" s="16">
        <v>2976</v>
      </c>
      <c r="AC175" s="16">
        <v>0</v>
      </c>
      <c r="AD175" s="11">
        <v>1000</v>
      </c>
      <c r="AE175" s="11">
        <v>3390</v>
      </c>
      <c r="AF175" s="11">
        <v>3042</v>
      </c>
      <c r="AG175" s="11">
        <v>3042</v>
      </c>
      <c r="AH175" s="11">
        <v>0</v>
      </c>
      <c r="AI175" s="11">
        <v>0</v>
      </c>
      <c r="AJ175" s="39">
        <v>0</v>
      </c>
      <c r="AK175" s="11">
        <v>2500</v>
      </c>
    </row>
    <row r="176" spans="1:37" x14ac:dyDescent="0.25">
      <c r="A176" s="156">
        <v>408.04199999999997</v>
      </c>
      <c r="B176" s="45" t="s">
        <v>366</v>
      </c>
      <c r="C176" s="45"/>
      <c r="D176" s="45"/>
      <c r="G176" s="13">
        <v>8743</v>
      </c>
      <c r="H176" s="13"/>
      <c r="I176" s="13">
        <v>3520</v>
      </c>
      <c r="J176" s="11"/>
      <c r="K176" s="11">
        <v>879</v>
      </c>
      <c r="L176" s="11">
        <v>879</v>
      </c>
      <c r="M176" s="10">
        <v>0</v>
      </c>
      <c r="N176" s="11">
        <v>0</v>
      </c>
      <c r="O176" s="15">
        <v>0</v>
      </c>
      <c r="P176" s="10">
        <v>0</v>
      </c>
      <c r="Q176" s="11">
        <v>0</v>
      </c>
      <c r="R176" s="10">
        <v>0</v>
      </c>
      <c r="S176" s="10">
        <v>0</v>
      </c>
      <c r="T176" s="11">
        <v>0</v>
      </c>
      <c r="U176" s="11">
        <v>0</v>
      </c>
      <c r="V176" s="11">
        <v>5000</v>
      </c>
      <c r="W176" s="11">
        <v>0</v>
      </c>
      <c r="X176" s="11">
        <v>5000</v>
      </c>
      <c r="Y176" s="11">
        <v>33484</v>
      </c>
      <c r="Z176" s="11">
        <v>14833</v>
      </c>
      <c r="AA176" s="11">
        <v>1497</v>
      </c>
      <c r="AB176" s="16">
        <v>541</v>
      </c>
      <c r="AC176" s="16">
        <v>541</v>
      </c>
      <c r="AD176" s="11">
        <v>0</v>
      </c>
      <c r="AE176" s="11">
        <v>0</v>
      </c>
      <c r="AF176" s="11">
        <v>0</v>
      </c>
      <c r="AG176" s="11">
        <v>0</v>
      </c>
      <c r="AH176" s="11">
        <v>0</v>
      </c>
      <c r="AI176" s="11">
        <v>0</v>
      </c>
      <c r="AJ176" s="39">
        <v>0</v>
      </c>
      <c r="AK176" s="11">
        <v>0</v>
      </c>
    </row>
    <row r="177" spans="1:37" hidden="1" x14ac:dyDescent="0.25">
      <c r="A177" s="8" t="s">
        <v>267</v>
      </c>
      <c r="B177" s="45" t="s">
        <v>208</v>
      </c>
      <c r="C177" s="45"/>
      <c r="D177" s="45"/>
      <c r="G177" s="13">
        <v>2717</v>
      </c>
      <c r="H177" s="13"/>
      <c r="I177" s="13">
        <v>10055</v>
      </c>
      <c r="J177" s="11"/>
      <c r="K177" s="11">
        <v>2144</v>
      </c>
      <c r="L177" s="11">
        <v>2144</v>
      </c>
      <c r="M177" s="10">
        <v>0</v>
      </c>
      <c r="N177" s="11">
        <v>0</v>
      </c>
      <c r="O177" s="15">
        <v>0</v>
      </c>
      <c r="P177" s="10">
        <v>0</v>
      </c>
      <c r="Q177" s="11">
        <v>0</v>
      </c>
      <c r="R177" s="10">
        <v>0</v>
      </c>
      <c r="S177" s="10">
        <v>0</v>
      </c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0</v>
      </c>
      <c r="AJ177" s="1"/>
    </row>
    <row r="178" spans="1:37" x14ac:dyDescent="0.25">
      <c r="A178" s="156">
        <v>408.04399999999998</v>
      </c>
      <c r="B178" s="45" t="s">
        <v>347</v>
      </c>
      <c r="C178" s="45"/>
      <c r="D178" s="45"/>
      <c r="G178" s="13"/>
      <c r="H178" s="13"/>
      <c r="I178" s="13">
        <v>0</v>
      </c>
      <c r="J178" s="11"/>
      <c r="K178" s="11">
        <v>0</v>
      </c>
      <c r="L178" s="11"/>
      <c r="M178" s="10">
        <v>6945</v>
      </c>
      <c r="N178" s="11">
        <v>6945</v>
      </c>
      <c r="O178" s="15">
        <v>0</v>
      </c>
      <c r="P178" s="10">
        <v>0</v>
      </c>
      <c r="Q178" s="11">
        <v>4000</v>
      </c>
      <c r="R178" s="10">
        <v>3775</v>
      </c>
      <c r="S178" s="10">
        <v>7855</v>
      </c>
      <c r="T178" s="11">
        <v>0</v>
      </c>
      <c r="U178" s="11">
        <v>2000</v>
      </c>
      <c r="V178" s="11">
        <v>0</v>
      </c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16">
        <v>0</v>
      </c>
      <c r="AC178" s="16">
        <v>0</v>
      </c>
      <c r="AD178" s="11">
        <v>0</v>
      </c>
      <c r="AE178" s="11">
        <v>0</v>
      </c>
      <c r="AF178" s="11">
        <v>0</v>
      </c>
      <c r="AG178" s="11">
        <v>0</v>
      </c>
      <c r="AH178" s="11">
        <v>0</v>
      </c>
      <c r="AI178" s="11">
        <v>0</v>
      </c>
      <c r="AJ178" s="39">
        <v>0</v>
      </c>
      <c r="AK178" s="11">
        <v>0</v>
      </c>
    </row>
    <row r="179" spans="1:37" x14ac:dyDescent="0.25">
      <c r="A179" s="156">
        <v>408.04500000000002</v>
      </c>
      <c r="B179" s="45" t="s">
        <v>348</v>
      </c>
      <c r="C179" s="45"/>
      <c r="D179" s="45"/>
      <c r="G179" s="13"/>
      <c r="H179" s="13"/>
      <c r="I179" s="13">
        <v>0</v>
      </c>
      <c r="J179" s="11"/>
      <c r="K179" s="11">
        <v>0</v>
      </c>
      <c r="L179" s="11"/>
      <c r="M179" s="10">
        <v>0</v>
      </c>
      <c r="N179" s="11"/>
      <c r="O179" s="15"/>
      <c r="P179" s="10">
        <v>0</v>
      </c>
      <c r="Q179" s="11">
        <v>4000</v>
      </c>
      <c r="R179" s="10">
        <v>4000</v>
      </c>
      <c r="S179" s="10">
        <v>2000</v>
      </c>
      <c r="T179" s="11">
        <v>0</v>
      </c>
      <c r="U179" s="11">
        <v>6409</v>
      </c>
      <c r="V179" s="11">
        <v>2000</v>
      </c>
      <c r="W179" s="11">
        <v>16789</v>
      </c>
      <c r="X179" s="11">
        <v>5000</v>
      </c>
      <c r="Y179" s="11">
        <v>11714</v>
      </c>
      <c r="Z179" s="11">
        <v>0</v>
      </c>
      <c r="AA179" s="46">
        <v>0</v>
      </c>
      <c r="AB179" s="16">
        <v>0</v>
      </c>
      <c r="AC179" s="16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39"/>
      <c r="AK179" s="11">
        <v>0</v>
      </c>
    </row>
    <row r="180" spans="1:37" s="17" customFormat="1" ht="13.8" thickBot="1" x14ac:dyDescent="0.3">
      <c r="A180" s="64"/>
      <c r="B180" s="65" t="s">
        <v>103</v>
      </c>
      <c r="C180" s="63"/>
      <c r="D180" s="63"/>
      <c r="E180" s="58"/>
      <c r="F180" s="58"/>
      <c r="G180" s="54">
        <f>SUM(G167:G177)</f>
        <v>53259</v>
      </c>
      <c r="H180" s="54"/>
      <c r="I180" s="54">
        <f>SUM(I167:I179)</f>
        <v>40462</v>
      </c>
      <c r="J180" s="55"/>
      <c r="K180" s="55">
        <f>SUM(K167:K179)</f>
        <v>118494</v>
      </c>
      <c r="L180" s="55">
        <f>SUM(L167:L177)</f>
        <v>54619</v>
      </c>
      <c r="M180" s="56">
        <f>SUM(M167:M179)</f>
        <v>36806</v>
      </c>
      <c r="N180" s="55">
        <f>SUM(N167:N178)</f>
        <v>34896</v>
      </c>
      <c r="O180" s="57">
        <f t="shared" si="57"/>
        <v>0.94810628701842092</v>
      </c>
      <c r="P180" s="56">
        <f t="shared" ref="P180:Z180" si="58">SUM(P167:P179)</f>
        <v>19029</v>
      </c>
      <c r="Q180" s="56">
        <f t="shared" si="58"/>
        <v>35500</v>
      </c>
      <c r="R180" s="56">
        <f t="shared" si="58"/>
        <v>49186</v>
      </c>
      <c r="S180" s="56">
        <f t="shared" si="58"/>
        <v>54578</v>
      </c>
      <c r="T180" s="55">
        <f t="shared" si="58"/>
        <v>24651</v>
      </c>
      <c r="U180" s="55">
        <f t="shared" si="58"/>
        <v>58135</v>
      </c>
      <c r="V180" s="55">
        <f t="shared" si="58"/>
        <v>38000</v>
      </c>
      <c r="W180" s="55">
        <f t="shared" si="58"/>
        <v>90564</v>
      </c>
      <c r="X180" s="55">
        <f t="shared" si="58"/>
        <v>40500</v>
      </c>
      <c r="Y180" s="55">
        <f t="shared" si="58"/>
        <v>110090</v>
      </c>
      <c r="Z180" s="55">
        <f t="shared" si="58"/>
        <v>65636</v>
      </c>
      <c r="AA180" s="55">
        <f t="shared" ref="AA180:AK180" si="59">SUBTOTAL(9,AA167:AA179)</f>
        <v>50293</v>
      </c>
      <c r="AB180" s="55">
        <f t="shared" si="59"/>
        <v>37760</v>
      </c>
      <c r="AC180" s="55">
        <f t="shared" si="59"/>
        <v>26645</v>
      </c>
      <c r="AD180" s="55">
        <f t="shared" si="59"/>
        <v>36500</v>
      </c>
      <c r="AE180" s="55">
        <f t="shared" si="59"/>
        <v>42305.83</v>
      </c>
      <c r="AF180" s="55">
        <f t="shared" si="59"/>
        <v>25739</v>
      </c>
      <c r="AG180" s="55">
        <f t="shared" si="59"/>
        <v>15763</v>
      </c>
      <c r="AH180" s="55">
        <f t="shared" si="59"/>
        <v>19831</v>
      </c>
      <c r="AI180" s="55">
        <f t="shared" si="59"/>
        <v>14638</v>
      </c>
      <c r="AJ180" s="55">
        <f t="shared" si="59"/>
        <v>20000</v>
      </c>
      <c r="AK180" s="55">
        <f t="shared" si="59"/>
        <v>23500</v>
      </c>
    </row>
    <row r="181" spans="1:37" x14ac:dyDescent="0.25">
      <c r="A181" s="8"/>
      <c r="B181" s="45"/>
      <c r="C181" s="45"/>
      <c r="D181" s="45"/>
      <c r="G181" s="13"/>
      <c r="H181" s="13"/>
      <c r="I181" s="13"/>
      <c r="J181" s="11"/>
      <c r="K181" s="11"/>
      <c r="L181" s="11"/>
      <c r="Q181" s="10"/>
      <c r="R181" s="10"/>
      <c r="S181" s="10"/>
    </row>
    <row r="182" spans="1:37" x14ac:dyDescent="0.25">
      <c r="A182" s="156">
        <v>409.02</v>
      </c>
      <c r="B182" s="45" t="s">
        <v>104</v>
      </c>
      <c r="C182" s="45"/>
      <c r="D182" s="45"/>
      <c r="G182" s="13">
        <v>1785</v>
      </c>
      <c r="H182" s="13"/>
      <c r="I182" s="13">
        <v>2220</v>
      </c>
      <c r="J182" s="13"/>
      <c r="K182" s="13">
        <v>3174</v>
      </c>
      <c r="L182" s="13">
        <v>2355</v>
      </c>
      <c r="M182" s="10">
        <v>3634</v>
      </c>
      <c r="N182" s="11">
        <v>3296</v>
      </c>
      <c r="O182" s="15">
        <f t="shared" ref="O182:O196" si="60">SUM(N182/M182)</f>
        <v>0.906989543203082</v>
      </c>
      <c r="P182" s="11">
        <v>6788</v>
      </c>
      <c r="Q182" s="11">
        <v>6500</v>
      </c>
      <c r="R182" s="10">
        <v>5270</v>
      </c>
      <c r="S182" s="10">
        <v>6960</v>
      </c>
      <c r="T182" s="11">
        <v>6142</v>
      </c>
      <c r="U182" s="11">
        <v>4677</v>
      </c>
      <c r="V182" s="11">
        <v>6500</v>
      </c>
      <c r="W182" s="11">
        <v>4500</v>
      </c>
      <c r="X182" s="16">
        <v>6500</v>
      </c>
      <c r="Y182" s="11">
        <v>5283</v>
      </c>
      <c r="Z182" s="11">
        <v>6107</v>
      </c>
      <c r="AA182" s="11">
        <v>4773</v>
      </c>
      <c r="AB182" s="11">
        <v>6458</v>
      </c>
      <c r="AC182" s="11">
        <v>6457</v>
      </c>
      <c r="AD182" s="11">
        <v>6500</v>
      </c>
      <c r="AE182" s="11">
        <v>4049</v>
      </c>
      <c r="AF182" s="11">
        <v>6612</v>
      </c>
      <c r="AG182" s="11">
        <v>6238</v>
      </c>
      <c r="AH182" s="11">
        <v>6035</v>
      </c>
      <c r="AI182" s="11">
        <v>4422</v>
      </c>
      <c r="AJ182" s="39">
        <v>6500</v>
      </c>
      <c r="AK182" s="11">
        <v>6500</v>
      </c>
    </row>
    <row r="183" spans="1:37" x14ac:dyDescent="0.25">
      <c r="A183" s="156" t="s">
        <v>268</v>
      </c>
      <c r="B183" s="45" t="s">
        <v>105</v>
      </c>
      <c r="C183" s="45"/>
      <c r="D183" s="45"/>
      <c r="G183" s="13">
        <v>14755</v>
      </c>
      <c r="H183" s="13"/>
      <c r="I183" s="13">
        <v>17454</v>
      </c>
      <c r="J183" s="11"/>
      <c r="K183" s="11">
        <v>17033</v>
      </c>
      <c r="L183" s="11">
        <v>17271</v>
      </c>
      <c r="M183" s="10">
        <v>16303</v>
      </c>
      <c r="N183" s="11">
        <v>13819</v>
      </c>
      <c r="O183" s="15">
        <f t="shared" si="60"/>
        <v>0.84763540452677422</v>
      </c>
      <c r="P183" s="10">
        <v>14503</v>
      </c>
      <c r="Q183" s="11">
        <v>16000</v>
      </c>
      <c r="R183" s="10">
        <v>13527</v>
      </c>
      <c r="S183" s="10">
        <v>14000</v>
      </c>
      <c r="T183" s="11">
        <v>10725</v>
      </c>
      <c r="U183" s="11">
        <v>12229</v>
      </c>
      <c r="V183" s="11">
        <v>12500</v>
      </c>
      <c r="W183" s="11">
        <v>12264</v>
      </c>
      <c r="X183" s="11">
        <v>12500</v>
      </c>
      <c r="Y183" s="11">
        <v>12680</v>
      </c>
      <c r="Z183" s="11">
        <v>13057</v>
      </c>
      <c r="AA183" s="11">
        <v>9835</v>
      </c>
      <c r="AB183" s="11">
        <v>11330</v>
      </c>
      <c r="AC183" s="11">
        <v>9647</v>
      </c>
      <c r="AD183" s="11">
        <v>13000</v>
      </c>
      <c r="AE183" s="11">
        <v>8496</v>
      </c>
      <c r="AF183" s="11">
        <v>18953</v>
      </c>
      <c r="AG183" s="11">
        <v>14564</v>
      </c>
      <c r="AH183" s="11">
        <v>12117</v>
      </c>
      <c r="AI183" s="11">
        <v>8486</v>
      </c>
      <c r="AJ183" s="39">
        <v>15000</v>
      </c>
      <c r="AK183" s="11">
        <v>12500</v>
      </c>
    </row>
    <row r="184" spans="1:37" x14ac:dyDescent="0.25">
      <c r="A184" s="156">
        <v>409.03100000000001</v>
      </c>
      <c r="B184" s="45" t="s">
        <v>450</v>
      </c>
      <c r="C184" s="45"/>
      <c r="D184" s="45"/>
      <c r="G184" s="13"/>
      <c r="H184" s="13"/>
      <c r="I184" s="13"/>
      <c r="J184" s="11"/>
      <c r="K184" s="11"/>
      <c r="L184" s="11"/>
      <c r="M184" s="10"/>
      <c r="N184" s="11"/>
      <c r="O184" s="15"/>
      <c r="P184" s="10"/>
      <c r="Q184" s="11"/>
      <c r="R184" s="10"/>
      <c r="S184" s="10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>
        <v>201</v>
      </c>
      <c r="AG184" s="11">
        <v>0</v>
      </c>
      <c r="AH184" s="11">
        <v>4841</v>
      </c>
      <c r="AI184" s="11">
        <v>508</v>
      </c>
      <c r="AJ184" s="39">
        <v>5000</v>
      </c>
      <c r="AK184" s="11">
        <v>5000</v>
      </c>
    </row>
    <row r="185" spans="1:37" x14ac:dyDescent="0.25">
      <c r="A185" s="156" t="s">
        <v>269</v>
      </c>
      <c r="B185" s="45" t="s">
        <v>449</v>
      </c>
      <c r="C185" s="45"/>
      <c r="D185" s="45"/>
      <c r="G185" s="13">
        <v>18462</v>
      </c>
      <c r="H185" s="13"/>
      <c r="I185" s="13">
        <v>16694</v>
      </c>
      <c r="J185" s="11"/>
      <c r="K185" s="11">
        <v>12241</v>
      </c>
      <c r="L185" s="11">
        <v>18615</v>
      </c>
      <c r="M185" s="10">
        <v>12888</v>
      </c>
      <c r="N185" s="11">
        <v>8584</v>
      </c>
      <c r="O185" s="15">
        <f t="shared" si="60"/>
        <v>0.6660459342023588</v>
      </c>
      <c r="P185" s="10">
        <v>10123</v>
      </c>
      <c r="Q185" s="11">
        <v>13000</v>
      </c>
      <c r="R185" s="10">
        <v>11632</v>
      </c>
      <c r="S185" s="10">
        <v>11188</v>
      </c>
      <c r="T185" s="11">
        <v>10334</v>
      </c>
      <c r="U185" s="11">
        <v>7529</v>
      </c>
      <c r="V185" s="11">
        <v>10000</v>
      </c>
      <c r="W185" s="11">
        <v>9185</v>
      </c>
      <c r="X185" s="11">
        <v>12000</v>
      </c>
      <c r="Y185" s="11">
        <v>10871</v>
      </c>
      <c r="Z185" s="11">
        <v>9876</v>
      </c>
      <c r="AA185" s="11">
        <v>8429</v>
      </c>
      <c r="AB185" s="11">
        <v>8698</v>
      </c>
      <c r="AC185" s="11">
        <v>7675</v>
      </c>
      <c r="AD185" s="11">
        <v>10500</v>
      </c>
      <c r="AE185" s="11">
        <v>7364</v>
      </c>
      <c r="AF185" s="11">
        <v>11792</v>
      </c>
      <c r="AG185" s="11">
        <v>9960</v>
      </c>
      <c r="AH185" s="11">
        <v>11581</v>
      </c>
      <c r="AI185" s="11">
        <v>9850</v>
      </c>
      <c r="AJ185" s="39">
        <v>15000</v>
      </c>
      <c r="AK185" s="11">
        <v>10000</v>
      </c>
    </row>
    <row r="186" spans="1:37" hidden="1" x14ac:dyDescent="0.25">
      <c r="A186" s="8" t="s">
        <v>274</v>
      </c>
      <c r="B186" s="45" t="s">
        <v>245</v>
      </c>
      <c r="C186" s="45"/>
      <c r="D186" s="45"/>
      <c r="F186" s="36"/>
      <c r="G186" s="13">
        <v>0</v>
      </c>
      <c r="H186" s="13"/>
      <c r="I186" s="13">
        <v>0</v>
      </c>
      <c r="J186" s="16"/>
      <c r="K186" s="11">
        <v>0</v>
      </c>
      <c r="L186" s="11"/>
      <c r="M186" s="10">
        <v>1438</v>
      </c>
      <c r="N186" s="11">
        <v>1439</v>
      </c>
      <c r="O186" s="15">
        <f t="shared" si="60"/>
        <v>1.0006954102920724</v>
      </c>
      <c r="P186" s="10">
        <v>0</v>
      </c>
      <c r="Q186" s="11">
        <v>0</v>
      </c>
      <c r="R186" s="10">
        <v>0</v>
      </c>
      <c r="S186" s="10">
        <v>0</v>
      </c>
      <c r="T186" s="11">
        <v>157</v>
      </c>
      <c r="U186" s="11">
        <v>0</v>
      </c>
      <c r="V186" s="11">
        <v>0</v>
      </c>
      <c r="W186" s="11">
        <v>0</v>
      </c>
      <c r="X186" s="11">
        <v>0</v>
      </c>
      <c r="Y186" s="11">
        <v>0</v>
      </c>
      <c r="AJ186" s="1"/>
    </row>
    <row r="187" spans="1:37" x14ac:dyDescent="0.25">
      <c r="A187" s="66" t="s">
        <v>448</v>
      </c>
      <c r="B187" s="45" t="s">
        <v>451</v>
      </c>
      <c r="C187" s="45"/>
      <c r="D187" s="45"/>
      <c r="F187" s="36"/>
      <c r="G187" s="13"/>
      <c r="H187" s="13"/>
      <c r="I187" s="13"/>
      <c r="J187" s="16"/>
      <c r="K187" s="11"/>
      <c r="L187" s="11"/>
      <c r="M187" s="10"/>
      <c r="N187" s="11"/>
      <c r="O187" s="15"/>
      <c r="P187" s="10"/>
      <c r="Q187" s="11"/>
      <c r="R187" s="10"/>
      <c r="S187" s="10"/>
      <c r="T187" s="11"/>
      <c r="U187" s="11"/>
      <c r="V187" s="11"/>
      <c r="W187" s="11"/>
      <c r="X187" s="11"/>
      <c r="Y187" s="11"/>
      <c r="AF187" s="35">
        <v>26</v>
      </c>
      <c r="AG187" s="1">
        <v>0</v>
      </c>
      <c r="AH187" s="11">
        <v>3059</v>
      </c>
      <c r="AI187" s="11">
        <v>3032</v>
      </c>
      <c r="AJ187" s="39">
        <v>5000</v>
      </c>
      <c r="AK187" s="11">
        <v>4000</v>
      </c>
    </row>
    <row r="188" spans="1:37" x14ac:dyDescent="0.25">
      <c r="A188" s="156">
        <v>409.02100000000002</v>
      </c>
      <c r="B188" s="45" t="s">
        <v>367</v>
      </c>
      <c r="C188" s="45"/>
      <c r="D188" s="45"/>
      <c r="F188" s="36"/>
      <c r="G188" s="13"/>
      <c r="H188" s="13"/>
      <c r="I188" s="13"/>
      <c r="J188" s="16"/>
      <c r="K188" s="11">
        <v>0</v>
      </c>
      <c r="L188" s="11"/>
      <c r="M188" s="10">
        <v>0</v>
      </c>
      <c r="N188" s="11"/>
      <c r="O188" s="15"/>
      <c r="P188" s="10">
        <v>0</v>
      </c>
      <c r="Q188" s="11"/>
      <c r="R188" s="10">
        <v>0</v>
      </c>
      <c r="S188" s="10">
        <v>0</v>
      </c>
      <c r="T188" s="11">
        <v>0</v>
      </c>
      <c r="U188" s="11">
        <v>3450</v>
      </c>
      <c r="V188" s="16">
        <v>3450</v>
      </c>
      <c r="W188" s="11">
        <v>8050</v>
      </c>
      <c r="X188" s="11">
        <v>0</v>
      </c>
      <c r="Y188" s="11">
        <v>0</v>
      </c>
      <c r="Z188" s="11">
        <v>0</v>
      </c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11">
        <v>0</v>
      </c>
      <c r="AG188" s="11">
        <v>0</v>
      </c>
      <c r="AH188" s="11">
        <v>0</v>
      </c>
      <c r="AI188" s="11">
        <v>0</v>
      </c>
      <c r="AJ188" s="39">
        <v>0</v>
      </c>
      <c r="AK188" s="11">
        <v>0</v>
      </c>
    </row>
    <row r="189" spans="1:37" x14ac:dyDescent="0.25">
      <c r="A189" s="156">
        <v>409.04</v>
      </c>
      <c r="B189" s="45" t="s">
        <v>106</v>
      </c>
      <c r="C189" s="45"/>
      <c r="D189" s="45"/>
      <c r="G189" s="13">
        <v>8180</v>
      </c>
      <c r="H189" s="13"/>
      <c r="I189" s="13">
        <v>8730</v>
      </c>
      <c r="J189" s="11"/>
      <c r="K189" s="11">
        <v>14312</v>
      </c>
      <c r="L189" s="11">
        <v>8000</v>
      </c>
      <c r="M189" s="10">
        <v>15887</v>
      </c>
      <c r="N189" s="11">
        <v>15338</v>
      </c>
      <c r="O189" s="15">
        <f t="shared" si="60"/>
        <v>0.96544344432554918</v>
      </c>
      <c r="P189" s="10">
        <v>13041</v>
      </c>
      <c r="Q189" s="11">
        <v>16000</v>
      </c>
      <c r="R189" s="10">
        <v>13272</v>
      </c>
      <c r="S189" s="10">
        <v>25998</v>
      </c>
      <c r="T189" s="11">
        <v>20323</v>
      </c>
      <c r="U189" s="11">
        <v>24932</v>
      </c>
      <c r="V189" s="11">
        <v>25000</v>
      </c>
      <c r="W189" s="11">
        <v>31497</v>
      </c>
      <c r="X189" s="16">
        <v>21000</v>
      </c>
      <c r="Y189" s="11">
        <v>25631</v>
      </c>
      <c r="Z189" s="16">
        <v>29432</v>
      </c>
      <c r="AA189" s="11">
        <v>27955</v>
      </c>
      <c r="AB189" s="11">
        <v>14139</v>
      </c>
      <c r="AC189" s="11">
        <v>13808</v>
      </c>
      <c r="AD189" s="11">
        <v>21000</v>
      </c>
      <c r="AE189" s="11">
        <v>8447</v>
      </c>
      <c r="AF189" s="11">
        <v>20446</v>
      </c>
      <c r="AG189" s="11">
        <v>18728</v>
      </c>
      <c r="AH189" s="11">
        <v>23277</v>
      </c>
      <c r="AI189" s="11">
        <v>18446</v>
      </c>
      <c r="AJ189" s="39">
        <v>25000</v>
      </c>
      <c r="AK189" s="11">
        <v>26000</v>
      </c>
    </row>
    <row r="190" spans="1:37" x14ac:dyDescent="0.25">
      <c r="A190" s="156">
        <v>409.041</v>
      </c>
      <c r="B190" s="45" t="s">
        <v>452</v>
      </c>
      <c r="C190" s="45"/>
      <c r="D190" s="45"/>
      <c r="G190" s="13"/>
      <c r="H190" s="13"/>
      <c r="I190" s="13"/>
      <c r="J190" s="11"/>
      <c r="K190" s="11"/>
      <c r="L190" s="11"/>
      <c r="M190" s="10"/>
      <c r="N190" s="11"/>
      <c r="O190" s="15"/>
      <c r="P190" s="10"/>
      <c r="Q190" s="11"/>
      <c r="R190" s="10"/>
      <c r="S190" s="10"/>
      <c r="T190" s="11"/>
      <c r="U190" s="11"/>
      <c r="V190" s="11"/>
      <c r="W190" s="11"/>
      <c r="X190" s="16"/>
      <c r="Y190" s="11"/>
      <c r="Z190" s="16"/>
      <c r="AA190" s="11"/>
      <c r="AB190" s="11"/>
      <c r="AC190" s="11"/>
      <c r="AD190" s="11"/>
      <c r="AE190" s="11"/>
      <c r="AF190" s="11">
        <v>268</v>
      </c>
      <c r="AG190" s="11">
        <v>0</v>
      </c>
      <c r="AH190" s="11">
        <v>2903</v>
      </c>
      <c r="AI190" s="11">
        <v>1953</v>
      </c>
      <c r="AJ190" s="39">
        <v>3000</v>
      </c>
      <c r="AK190" s="11">
        <v>3000</v>
      </c>
    </row>
    <row r="191" spans="1:37" x14ac:dyDescent="0.25">
      <c r="A191" s="156">
        <v>409.04199999999997</v>
      </c>
      <c r="B191" s="45" t="s">
        <v>453</v>
      </c>
      <c r="C191" s="45"/>
      <c r="D191" s="45"/>
      <c r="G191" s="13"/>
      <c r="H191" s="13"/>
      <c r="I191" s="13"/>
      <c r="J191" s="11"/>
      <c r="K191" s="11"/>
      <c r="L191" s="11"/>
      <c r="M191" s="10"/>
      <c r="N191" s="11"/>
      <c r="O191" s="15"/>
      <c r="P191" s="10"/>
      <c r="Q191" s="11"/>
      <c r="R191" s="10"/>
      <c r="S191" s="10"/>
      <c r="T191" s="11"/>
      <c r="U191" s="11"/>
      <c r="V191" s="11"/>
      <c r="W191" s="11"/>
      <c r="X191" s="16"/>
      <c r="Y191" s="11"/>
      <c r="Z191" s="16"/>
      <c r="AA191" s="11"/>
      <c r="AB191" s="11"/>
      <c r="AC191" s="11"/>
      <c r="AD191" s="11"/>
      <c r="AE191" s="11"/>
      <c r="AF191" s="11">
        <v>0</v>
      </c>
      <c r="AG191" s="11">
        <v>0</v>
      </c>
      <c r="AH191" s="11">
        <v>1704</v>
      </c>
      <c r="AI191" s="11">
        <v>0</v>
      </c>
      <c r="AJ191" s="39">
        <v>1500</v>
      </c>
      <c r="AK191" s="11">
        <v>1500</v>
      </c>
    </row>
    <row r="192" spans="1:37" x14ac:dyDescent="0.25">
      <c r="A192" s="156">
        <v>409.07</v>
      </c>
      <c r="B192" s="45" t="s">
        <v>291</v>
      </c>
      <c r="C192" s="45"/>
      <c r="D192" s="45"/>
      <c r="G192" s="22">
        <v>4582</v>
      </c>
      <c r="H192" s="22"/>
      <c r="I192" s="22">
        <v>305</v>
      </c>
      <c r="J192" s="22"/>
      <c r="K192" s="24">
        <v>500</v>
      </c>
      <c r="L192" s="24">
        <v>500</v>
      </c>
      <c r="M192" s="10">
        <v>0</v>
      </c>
      <c r="N192" s="11">
        <v>0</v>
      </c>
      <c r="O192" s="15">
        <v>0</v>
      </c>
      <c r="P192" s="10">
        <v>0</v>
      </c>
      <c r="Q192" s="11">
        <v>0</v>
      </c>
      <c r="R192" s="10">
        <v>0</v>
      </c>
      <c r="S192" s="10">
        <v>0</v>
      </c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11">
        <v>0</v>
      </c>
      <c r="AG192" s="11">
        <v>0</v>
      </c>
      <c r="AH192" s="11">
        <v>0</v>
      </c>
      <c r="AI192" s="11">
        <v>0</v>
      </c>
      <c r="AJ192" s="39">
        <v>0</v>
      </c>
      <c r="AK192" s="11">
        <v>0</v>
      </c>
    </row>
    <row r="193" spans="1:39" x14ac:dyDescent="0.25">
      <c r="A193" s="156">
        <v>409.05</v>
      </c>
      <c r="B193" s="45" t="s">
        <v>444</v>
      </c>
      <c r="C193" s="45"/>
      <c r="D193" s="45"/>
      <c r="G193" s="13">
        <v>9288</v>
      </c>
      <c r="H193" s="13"/>
      <c r="I193" s="13">
        <v>9288</v>
      </c>
      <c r="J193" s="13"/>
      <c r="K193" s="11">
        <v>10076</v>
      </c>
      <c r="L193" s="11">
        <v>11000</v>
      </c>
      <c r="M193" s="10">
        <v>10046</v>
      </c>
      <c r="N193" s="11">
        <v>8498</v>
      </c>
      <c r="O193" s="15">
        <f t="shared" si="60"/>
        <v>0.84590881943061913</v>
      </c>
      <c r="P193" s="10">
        <v>9288</v>
      </c>
      <c r="Q193" s="11">
        <v>10500</v>
      </c>
      <c r="R193" s="10">
        <v>8530</v>
      </c>
      <c r="S193" s="10">
        <v>10218</v>
      </c>
      <c r="T193" s="11">
        <v>5091</v>
      </c>
      <c r="U193" s="11">
        <v>3875</v>
      </c>
      <c r="V193" s="16">
        <v>5000</v>
      </c>
      <c r="W193" s="11">
        <v>4262</v>
      </c>
      <c r="X193" s="11">
        <v>5000</v>
      </c>
      <c r="Y193" s="11">
        <v>4185</v>
      </c>
      <c r="Z193" s="11">
        <v>2952</v>
      </c>
      <c r="AA193" s="11">
        <v>2634</v>
      </c>
      <c r="AB193" s="11">
        <v>3576</v>
      </c>
      <c r="AC193" s="11">
        <v>3168</v>
      </c>
      <c r="AD193" s="11">
        <v>5000</v>
      </c>
      <c r="AE193" s="11">
        <v>2244</v>
      </c>
      <c r="AF193" s="11">
        <v>3744</v>
      </c>
      <c r="AG193" s="11">
        <v>2536</v>
      </c>
      <c r="AH193" s="11">
        <v>3264</v>
      </c>
      <c r="AI193" s="11">
        <v>2798</v>
      </c>
      <c r="AJ193" s="39">
        <v>5000</v>
      </c>
      <c r="AK193" s="11">
        <v>5000</v>
      </c>
    </row>
    <row r="194" spans="1:39" x14ac:dyDescent="0.25">
      <c r="A194" s="156">
        <v>409.053</v>
      </c>
      <c r="B194" s="45" t="s">
        <v>65</v>
      </c>
      <c r="C194" s="45"/>
      <c r="D194" s="45"/>
      <c r="G194" s="13"/>
      <c r="H194" s="13"/>
      <c r="I194" s="13"/>
      <c r="J194" s="13"/>
      <c r="K194" s="11">
        <v>0</v>
      </c>
      <c r="L194" s="11"/>
      <c r="M194" s="10">
        <v>0</v>
      </c>
      <c r="N194" s="11">
        <v>0</v>
      </c>
      <c r="O194" s="15" t="e">
        <f t="shared" si="60"/>
        <v>#DIV/0!</v>
      </c>
      <c r="P194" s="10">
        <v>0</v>
      </c>
      <c r="Q194" s="11">
        <v>0</v>
      </c>
      <c r="R194" s="10">
        <v>0</v>
      </c>
      <c r="S194" s="10">
        <v>289</v>
      </c>
      <c r="T194" s="11">
        <v>212</v>
      </c>
      <c r="U194" s="11">
        <v>296</v>
      </c>
      <c r="V194" s="11">
        <f>SUM(V193*7.65%)</f>
        <v>382.5</v>
      </c>
      <c r="W194" s="11">
        <v>326</v>
      </c>
      <c r="X194" s="11">
        <f>SUM(X193)*7.65%</f>
        <v>382.5</v>
      </c>
      <c r="Y194" s="11">
        <v>309</v>
      </c>
      <c r="Z194" s="11">
        <v>225.8</v>
      </c>
      <c r="AA194" s="11">
        <v>201</v>
      </c>
      <c r="AB194" s="16">
        <v>311</v>
      </c>
      <c r="AC194" s="16">
        <v>234</v>
      </c>
      <c r="AD194" s="11">
        <v>382.5</v>
      </c>
      <c r="AE194" s="11">
        <v>172</v>
      </c>
      <c r="AF194" s="11">
        <v>286</v>
      </c>
      <c r="AG194" s="11">
        <v>195</v>
      </c>
      <c r="AH194" s="11">
        <v>250</v>
      </c>
      <c r="AI194" s="11">
        <v>214</v>
      </c>
      <c r="AJ194" s="39">
        <f>SUBTOTAL(9,AJ193)*7.65%</f>
        <v>382.5</v>
      </c>
      <c r="AK194" s="11">
        <f>SUBTOTAL(9,AK193)*7.65%</f>
        <v>382.5</v>
      </c>
    </row>
    <row r="195" spans="1:39" x14ac:dyDescent="0.25">
      <c r="A195" s="156">
        <v>406.05</v>
      </c>
      <c r="B195" s="45" t="s">
        <v>210</v>
      </c>
      <c r="C195" s="45"/>
      <c r="D195" s="45"/>
      <c r="G195" s="13">
        <v>971</v>
      </c>
      <c r="H195" s="13"/>
      <c r="I195" s="13">
        <v>1575</v>
      </c>
      <c r="J195" s="11"/>
      <c r="K195" s="11">
        <v>2677</v>
      </c>
      <c r="L195" s="11">
        <v>1000</v>
      </c>
      <c r="M195" s="10">
        <v>872</v>
      </c>
      <c r="N195" s="11">
        <v>805</v>
      </c>
      <c r="O195" s="15">
        <f t="shared" si="60"/>
        <v>0.92316513761467889</v>
      </c>
      <c r="P195" s="10">
        <v>996</v>
      </c>
      <c r="Q195" s="11">
        <v>500</v>
      </c>
      <c r="R195" s="10">
        <v>148</v>
      </c>
      <c r="S195" s="10">
        <v>1226</v>
      </c>
      <c r="T195" s="11">
        <v>650</v>
      </c>
      <c r="U195" s="11">
        <v>665</v>
      </c>
      <c r="V195" s="11">
        <v>500</v>
      </c>
      <c r="W195" s="11">
        <v>591</v>
      </c>
      <c r="X195" s="11">
        <v>500</v>
      </c>
      <c r="Y195" s="11">
        <v>169</v>
      </c>
      <c r="Z195" s="11">
        <v>223</v>
      </c>
      <c r="AA195" s="46">
        <v>223</v>
      </c>
      <c r="AB195" s="11">
        <v>17</v>
      </c>
      <c r="AC195" s="11">
        <v>18</v>
      </c>
      <c r="AD195" s="11">
        <v>1000</v>
      </c>
      <c r="AE195" s="11">
        <v>0</v>
      </c>
      <c r="AF195" s="11">
        <v>1000</v>
      </c>
      <c r="AG195" s="11">
        <v>1000</v>
      </c>
      <c r="AH195" s="11">
        <v>336</v>
      </c>
      <c r="AI195" s="11">
        <v>336</v>
      </c>
      <c r="AJ195" s="39">
        <v>1000</v>
      </c>
      <c r="AK195" s="11">
        <v>1000</v>
      </c>
    </row>
    <row r="196" spans="1:39" s="17" customFormat="1" ht="13.8" thickBot="1" x14ac:dyDescent="0.3">
      <c r="A196" s="64"/>
      <c r="B196" s="65" t="s">
        <v>107</v>
      </c>
      <c r="C196" s="63"/>
      <c r="D196" s="63"/>
      <c r="E196" s="58"/>
      <c r="F196" s="58"/>
      <c r="G196" s="54">
        <f>SUM(G182:G195)</f>
        <v>58023</v>
      </c>
      <c r="H196" s="54"/>
      <c r="I196" s="54">
        <f>SUM(I182:I195)</f>
        <v>56266</v>
      </c>
      <c r="J196" s="55"/>
      <c r="K196" s="55">
        <f>SUM(K182:K195)</f>
        <v>60013</v>
      </c>
      <c r="L196" s="55">
        <f>SUM(L182:L195)</f>
        <v>58741</v>
      </c>
      <c r="M196" s="56">
        <f>SUM(M182:M195)</f>
        <v>61068</v>
      </c>
      <c r="N196" s="55">
        <f>SUM(N182:N195)</f>
        <v>51779</v>
      </c>
      <c r="O196" s="57">
        <f t="shared" si="60"/>
        <v>0.84789087574507105</v>
      </c>
      <c r="P196" s="56">
        <f t="shared" ref="P196:Y196" si="61">SUM(P182:P195)</f>
        <v>54739</v>
      </c>
      <c r="Q196" s="55">
        <f t="shared" si="61"/>
        <v>62500</v>
      </c>
      <c r="R196" s="56">
        <f t="shared" si="61"/>
        <v>52379</v>
      </c>
      <c r="S196" s="56">
        <f t="shared" si="61"/>
        <v>69879</v>
      </c>
      <c r="T196" s="55">
        <f t="shared" si="61"/>
        <v>53634</v>
      </c>
      <c r="U196" s="55">
        <f t="shared" si="61"/>
        <v>57653</v>
      </c>
      <c r="V196" s="55">
        <f t="shared" si="61"/>
        <v>63332.5</v>
      </c>
      <c r="W196" s="55">
        <f t="shared" si="61"/>
        <v>70675</v>
      </c>
      <c r="X196" s="55">
        <f t="shared" si="61"/>
        <v>57882.5</v>
      </c>
      <c r="Y196" s="55">
        <f t="shared" si="61"/>
        <v>59128</v>
      </c>
      <c r="Z196" s="55">
        <f>SUBTOTAL(9,Z182:Z195)</f>
        <v>61872.800000000003</v>
      </c>
      <c r="AA196" s="55">
        <f>SUBTOTAL(9,AA182:AA195)</f>
        <v>54050</v>
      </c>
      <c r="AB196" s="61">
        <f>SUM(AB182:AB195)</f>
        <v>44529</v>
      </c>
      <c r="AC196" s="61">
        <f>SUM(AC182:AC195)</f>
        <v>41007</v>
      </c>
      <c r="AD196" s="61">
        <f>SUM(AD182:AD195)</f>
        <v>57382.5</v>
      </c>
      <c r="AE196" s="61">
        <f>SUM(AE182:AE195)</f>
        <v>30772</v>
      </c>
      <c r="AF196" s="55">
        <f t="shared" ref="AF196:AK196" si="62">SUBTOTAL(9,AF182:AF195)</f>
        <v>63328</v>
      </c>
      <c r="AG196" s="55">
        <f t="shared" si="62"/>
        <v>53221</v>
      </c>
      <c r="AH196" s="55">
        <f t="shared" si="62"/>
        <v>69367</v>
      </c>
      <c r="AI196" s="55">
        <f t="shared" si="62"/>
        <v>50045</v>
      </c>
      <c r="AJ196" s="55">
        <f t="shared" si="62"/>
        <v>82000</v>
      </c>
      <c r="AK196" s="55">
        <f t="shared" si="62"/>
        <v>74500</v>
      </c>
    </row>
    <row r="197" spans="1:39" s="17" customFormat="1" x14ac:dyDescent="0.25">
      <c r="A197" s="8"/>
      <c r="B197" s="66"/>
      <c r="C197" s="12"/>
      <c r="D197" s="12"/>
      <c r="G197" s="30"/>
      <c r="H197" s="30"/>
      <c r="I197" s="30"/>
      <c r="J197" s="80"/>
      <c r="K197" s="80"/>
      <c r="L197" s="80"/>
      <c r="M197" s="20"/>
      <c r="N197" s="80"/>
      <c r="O197" s="21"/>
      <c r="P197" s="20"/>
      <c r="Q197" s="80"/>
      <c r="R197" s="20"/>
      <c r="S197" s="20"/>
      <c r="T197" s="80"/>
      <c r="U197" s="80"/>
      <c r="V197" s="80"/>
      <c r="W197" s="80"/>
      <c r="X197" s="80"/>
      <c r="Y197" s="80"/>
      <c r="Z197" s="80"/>
      <c r="AA197" s="80"/>
      <c r="AB197" s="143"/>
      <c r="AC197" s="143"/>
      <c r="AD197" s="143"/>
      <c r="AE197" s="143"/>
      <c r="AF197" s="80"/>
      <c r="AG197" s="80"/>
      <c r="AH197" s="80"/>
      <c r="AI197" s="80"/>
      <c r="AJ197" s="80"/>
      <c r="AK197" s="180"/>
      <c r="AL197" s="180"/>
      <c r="AM197" s="180"/>
    </row>
    <row r="198" spans="1:39" x14ac:dyDescent="0.25">
      <c r="A198" s="154">
        <v>410.01</v>
      </c>
      <c r="B198" s="45" t="s">
        <v>108</v>
      </c>
      <c r="C198" s="45"/>
      <c r="D198" s="45"/>
      <c r="G198" s="13">
        <v>131643</v>
      </c>
      <c r="H198" s="13"/>
      <c r="I198" s="13">
        <v>74160</v>
      </c>
      <c r="J198" s="13"/>
      <c r="K198" s="11">
        <v>74622</v>
      </c>
      <c r="L198" s="16">
        <v>76385</v>
      </c>
      <c r="M198" s="10">
        <v>78523</v>
      </c>
      <c r="N198" s="11">
        <v>60191</v>
      </c>
      <c r="O198" s="15">
        <f t="shared" ref="O198:O239" si="63">SUM(N198/M198)</f>
        <v>0.76653973994880475</v>
      </c>
      <c r="P198" s="10">
        <v>82693</v>
      </c>
      <c r="Q198" s="11">
        <v>85272.7</v>
      </c>
      <c r="R198" s="10">
        <v>85272</v>
      </c>
      <c r="S198" s="10">
        <v>88256</v>
      </c>
      <c r="T198" s="11">
        <v>67890</v>
      </c>
      <c r="U198" s="11">
        <v>95129</v>
      </c>
      <c r="V198" s="11">
        <v>93631</v>
      </c>
      <c r="W198" s="16">
        <v>93631</v>
      </c>
      <c r="X198" s="11">
        <v>96206</v>
      </c>
      <c r="Y198" s="11">
        <v>96206</v>
      </c>
      <c r="Z198" s="11">
        <v>99092</v>
      </c>
      <c r="AA198" s="11">
        <v>80036</v>
      </c>
      <c r="AB198" s="16">
        <v>101569</v>
      </c>
      <c r="AC198" s="16">
        <v>89849</v>
      </c>
      <c r="AD198" s="16">
        <v>102214</v>
      </c>
      <c r="AE198" s="11">
        <v>66410</v>
      </c>
      <c r="AF198" s="16">
        <v>107043</v>
      </c>
      <c r="AG198" s="11">
        <v>72709</v>
      </c>
      <c r="AH198" s="11">
        <v>82807</v>
      </c>
      <c r="AI198" s="11">
        <v>82807</v>
      </c>
      <c r="AJ198" s="37">
        <v>107650</v>
      </c>
      <c r="AK198" s="185">
        <v>116918.08</v>
      </c>
      <c r="AL198" s="11"/>
      <c r="AM198" s="11"/>
    </row>
    <row r="199" spans="1:39" x14ac:dyDescent="0.25">
      <c r="A199" s="154">
        <v>410.7</v>
      </c>
      <c r="B199" s="45" t="s">
        <v>67</v>
      </c>
      <c r="C199" s="45"/>
      <c r="D199" s="45"/>
      <c r="G199" s="13"/>
      <c r="H199" s="13"/>
      <c r="I199" s="13"/>
      <c r="J199" s="13"/>
      <c r="K199" s="11">
        <v>0</v>
      </c>
      <c r="L199" s="16"/>
      <c r="M199" s="10">
        <v>0</v>
      </c>
      <c r="N199" s="11"/>
      <c r="O199" s="15"/>
      <c r="P199" s="10">
        <v>0</v>
      </c>
      <c r="Q199" s="11">
        <v>0</v>
      </c>
      <c r="R199" s="10">
        <v>1705</v>
      </c>
      <c r="S199" s="10">
        <v>2094</v>
      </c>
      <c r="T199" s="11">
        <v>1049</v>
      </c>
      <c r="U199" s="11">
        <v>2402</v>
      </c>
      <c r="V199" s="11">
        <v>1868</v>
      </c>
      <c r="W199" s="16">
        <v>2329</v>
      </c>
      <c r="X199" s="11">
        <v>1924</v>
      </c>
      <c r="Y199" s="11">
        <v>2083</v>
      </c>
      <c r="Z199" s="11">
        <v>2051</v>
      </c>
      <c r="AA199" s="11">
        <v>1518</v>
      </c>
      <c r="AB199" s="16">
        <v>2031</v>
      </c>
      <c r="AC199" s="16">
        <v>1513</v>
      </c>
      <c r="AD199" s="16">
        <v>2044</v>
      </c>
      <c r="AE199" s="11">
        <v>441</v>
      </c>
      <c r="AF199" s="11">
        <v>2100</v>
      </c>
      <c r="AG199" s="11">
        <v>1050</v>
      </c>
      <c r="AH199" s="11">
        <v>1076</v>
      </c>
      <c r="AI199" s="11">
        <v>1076</v>
      </c>
      <c r="AJ199" s="39">
        <v>0</v>
      </c>
      <c r="AK199" s="185">
        <v>2338</v>
      </c>
      <c r="AL199" s="11"/>
      <c r="AM199" s="11"/>
    </row>
    <row r="200" spans="1:39" x14ac:dyDescent="0.25">
      <c r="A200" s="154">
        <v>410.02</v>
      </c>
      <c r="B200" s="45" t="s">
        <v>109</v>
      </c>
      <c r="C200" s="45"/>
      <c r="D200" s="45"/>
      <c r="G200" s="13">
        <v>0</v>
      </c>
      <c r="H200" s="13"/>
      <c r="I200" s="13">
        <v>61263</v>
      </c>
      <c r="J200" s="11"/>
      <c r="K200" s="11">
        <v>69723</v>
      </c>
      <c r="L200" s="16">
        <v>69788</v>
      </c>
      <c r="M200" s="10">
        <v>71926</v>
      </c>
      <c r="N200" s="11">
        <v>55232</v>
      </c>
      <c r="O200" s="15">
        <f t="shared" si="63"/>
        <v>0.76790034201818536</v>
      </c>
      <c r="P200" s="10">
        <v>77838</v>
      </c>
      <c r="Q200" s="11">
        <v>76929.240000000005</v>
      </c>
      <c r="R200" s="10">
        <v>17852</v>
      </c>
      <c r="S200" s="10">
        <v>40467</v>
      </c>
      <c r="T200" s="11">
        <v>40467</v>
      </c>
      <c r="U200" s="11">
        <v>54252</v>
      </c>
      <c r="V200" s="11">
        <v>83451</v>
      </c>
      <c r="W200" s="11">
        <v>83451</v>
      </c>
      <c r="X200" s="11">
        <v>85581</v>
      </c>
      <c r="Y200" s="11">
        <v>85581</v>
      </c>
      <c r="Z200" s="11">
        <v>0</v>
      </c>
      <c r="AA200" s="11">
        <v>0</v>
      </c>
      <c r="AB200" s="16">
        <v>0</v>
      </c>
      <c r="AC200" s="16">
        <v>0</v>
      </c>
      <c r="AD200" s="16">
        <v>0</v>
      </c>
      <c r="AE200" s="11">
        <v>0</v>
      </c>
      <c r="AF200" s="11"/>
      <c r="AG200" s="11">
        <v>0</v>
      </c>
      <c r="AH200" s="11">
        <v>0</v>
      </c>
      <c r="AI200" s="11">
        <v>0</v>
      </c>
      <c r="AJ200" s="39">
        <v>0</v>
      </c>
      <c r="AK200" s="11" t="s">
        <v>502</v>
      </c>
      <c r="AL200" s="16"/>
      <c r="AM200" s="16"/>
    </row>
    <row r="201" spans="1:39" x14ac:dyDescent="0.25">
      <c r="A201" s="154">
        <v>410.03</v>
      </c>
      <c r="B201" s="45" t="s">
        <v>498</v>
      </c>
      <c r="C201" s="45"/>
      <c r="D201" s="45"/>
      <c r="G201" s="13"/>
      <c r="H201" s="13"/>
      <c r="I201" s="13"/>
      <c r="J201" s="11"/>
      <c r="K201" s="11"/>
      <c r="L201" s="16"/>
      <c r="M201" s="10"/>
      <c r="N201" s="11"/>
      <c r="O201" s="15"/>
      <c r="P201" s="10">
        <v>138552</v>
      </c>
      <c r="Q201" s="11">
        <v>148040.82999999999</v>
      </c>
      <c r="R201" s="10">
        <v>132567</v>
      </c>
      <c r="S201" s="10">
        <v>137802</v>
      </c>
      <c r="T201" s="11">
        <v>117397</v>
      </c>
      <c r="U201" s="11">
        <v>87063</v>
      </c>
      <c r="V201" s="11">
        <v>80451</v>
      </c>
      <c r="W201" s="11">
        <v>80451</v>
      </c>
      <c r="X201" s="11">
        <v>82581</v>
      </c>
      <c r="Y201" s="11">
        <v>82581</v>
      </c>
      <c r="Z201" s="11">
        <v>85968</v>
      </c>
      <c r="AA201" s="11">
        <v>69436</v>
      </c>
      <c r="AB201" s="16">
        <v>87305</v>
      </c>
      <c r="AC201" s="16">
        <v>77263</v>
      </c>
      <c r="AD201" s="16">
        <v>87551</v>
      </c>
      <c r="AE201" s="11">
        <v>56896</v>
      </c>
      <c r="AF201" s="11">
        <v>91702</v>
      </c>
      <c r="AG201" s="11">
        <v>63486</v>
      </c>
      <c r="AH201" s="11">
        <v>93805</v>
      </c>
      <c r="AI201" s="11">
        <v>72246</v>
      </c>
      <c r="AJ201" s="39">
        <v>96420</v>
      </c>
      <c r="AK201" s="185">
        <v>198445.64</v>
      </c>
      <c r="AL201" s="16"/>
      <c r="AM201" s="16"/>
    </row>
    <row r="202" spans="1:39" x14ac:dyDescent="0.25">
      <c r="A202" s="154">
        <v>410.04</v>
      </c>
      <c r="B202" s="45" t="s">
        <v>499</v>
      </c>
      <c r="C202" s="45"/>
      <c r="D202" s="45"/>
      <c r="G202" s="13">
        <v>394116</v>
      </c>
      <c r="H202" s="13"/>
      <c r="I202" s="13">
        <v>391625</v>
      </c>
      <c r="J202" s="11"/>
      <c r="K202" s="11">
        <v>412123</v>
      </c>
      <c r="L202" s="16">
        <v>401114.31</v>
      </c>
      <c r="M202" s="10">
        <v>499828</v>
      </c>
      <c r="N202" s="11">
        <v>427444</v>
      </c>
      <c r="O202" s="15">
        <f t="shared" si="63"/>
        <v>0.85518218267083879</v>
      </c>
      <c r="P202" s="10">
        <v>347674</v>
      </c>
      <c r="Q202" s="11">
        <v>389366.31</v>
      </c>
      <c r="R202" s="10">
        <v>351260</v>
      </c>
      <c r="S202" s="10">
        <v>384027</v>
      </c>
      <c r="T202" s="11">
        <v>285463</v>
      </c>
      <c r="U202" s="11">
        <v>386193</v>
      </c>
      <c r="V202" s="16">
        <v>387505</v>
      </c>
      <c r="W202" s="11">
        <v>374090</v>
      </c>
      <c r="X202" s="11">
        <v>398156</v>
      </c>
      <c r="Y202" s="11">
        <v>387903</v>
      </c>
      <c r="Z202" s="11">
        <v>574001</v>
      </c>
      <c r="AA202" s="11">
        <v>464224</v>
      </c>
      <c r="AB202" s="16">
        <v>589430</v>
      </c>
      <c r="AC202" s="16">
        <v>521431</v>
      </c>
      <c r="AD202" s="16">
        <v>593057</v>
      </c>
      <c r="AE202" s="11">
        <v>385328</v>
      </c>
      <c r="AF202" s="11">
        <v>571483</v>
      </c>
      <c r="AG202" s="11">
        <v>390863</v>
      </c>
      <c r="AH202" s="11">
        <v>500863</v>
      </c>
      <c r="AI202" s="11">
        <v>382162</v>
      </c>
      <c r="AJ202" s="39">
        <v>567485</v>
      </c>
      <c r="AK202" s="186">
        <v>617204</v>
      </c>
      <c r="AL202" s="16"/>
      <c r="AM202" s="16"/>
    </row>
    <row r="203" spans="1:39" x14ac:dyDescent="0.25">
      <c r="A203" s="154">
        <v>410.05</v>
      </c>
      <c r="B203" s="45" t="s">
        <v>110</v>
      </c>
      <c r="C203" s="45"/>
      <c r="D203" s="45"/>
      <c r="G203" s="13">
        <v>0</v>
      </c>
      <c r="H203" s="13"/>
      <c r="I203" s="13">
        <v>0</v>
      </c>
      <c r="J203" s="11"/>
      <c r="K203" s="11">
        <v>58419</v>
      </c>
      <c r="L203" s="16">
        <v>58418.8</v>
      </c>
      <c r="M203" s="10">
        <v>63884.74</v>
      </c>
      <c r="N203" s="11">
        <v>48995</v>
      </c>
      <c r="O203" s="15">
        <f t="shared" si="63"/>
        <v>0.76692806451118067</v>
      </c>
      <c r="P203" s="10">
        <v>70487</v>
      </c>
      <c r="Q203" s="11">
        <v>72429.62</v>
      </c>
      <c r="R203" s="10">
        <v>72429</v>
      </c>
      <c r="S203" s="10">
        <v>74683</v>
      </c>
      <c r="T203" s="11">
        <v>57601</v>
      </c>
      <c r="U203" s="11">
        <v>76878</v>
      </c>
      <c r="V203" s="11">
        <v>78951</v>
      </c>
      <c r="W203" s="11">
        <v>78951</v>
      </c>
      <c r="X203" s="11">
        <v>81081</v>
      </c>
      <c r="Y203" s="11">
        <v>81081</v>
      </c>
      <c r="Z203" s="11">
        <v>83468</v>
      </c>
      <c r="AA203" s="11">
        <v>67417</v>
      </c>
      <c r="AB203" s="16" t="s">
        <v>363</v>
      </c>
      <c r="AC203" s="16">
        <v>75650</v>
      </c>
      <c r="AD203" s="16">
        <v>86051</v>
      </c>
      <c r="AE203" s="11">
        <v>55915</v>
      </c>
      <c r="AF203" s="11">
        <v>90202</v>
      </c>
      <c r="AG203" s="11">
        <v>62448</v>
      </c>
      <c r="AH203" s="11">
        <v>92417</v>
      </c>
      <c r="AI203" s="11">
        <v>71092</v>
      </c>
      <c r="AJ203" s="39">
        <v>94920</v>
      </c>
      <c r="AK203" s="185">
        <v>97722.82</v>
      </c>
      <c r="AL203" s="11"/>
      <c r="AM203" s="11"/>
    </row>
    <row r="204" spans="1:39" x14ac:dyDescent="0.25">
      <c r="A204" s="154">
        <v>410.08</v>
      </c>
      <c r="B204" s="45" t="s">
        <v>287</v>
      </c>
      <c r="C204" s="45"/>
      <c r="D204" s="45"/>
      <c r="G204" s="13">
        <v>3100</v>
      </c>
      <c r="H204" s="13"/>
      <c r="I204" s="13">
        <v>3100</v>
      </c>
      <c r="J204" s="11"/>
      <c r="K204" s="11">
        <v>3100</v>
      </c>
      <c r="L204" s="16">
        <v>3100</v>
      </c>
      <c r="M204" s="10">
        <v>3520</v>
      </c>
      <c r="N204" s="11">
        <v>2745</v>
      </c>
      <c r="O204" s="15">
        <f t="shared" si="63"/>
        <v>0.77982954545454541</v>
      </c>
      <c r="P204" s="10">
        <v>3284</v>
      </c>
      <c r="Q204" s="11">
        <v>3600</v>
      </c>
      <c r="R204" s="10">
        <v>3565</v>
      </c>
      <c r="S204" s="10">
        <v>3250</v>
      </c>
      <c r="T204" s="11">
        <v>2475</v>
      </c>
      <c r="U204" s="11">
        <v>3100</v>
      </c>
      <c r="V204" s="11">
        <v>3600</v>
      </c>
      <c r="W204" s="11">
        <v>3100</v>
      </c>
      <c r="X204" s="11">
        <v>3600</v>
      </c>
      <c r="Y204" s="11">
        <v>3235</v>
      </c>
      <c r="Z204" s="11">
        <v>3145</v>
      </c>
      <c r="AA204" s="11">
        <v>2325</v>
      </c>
      <c r="AB204" s="16">
        <v>3100</v>
      </c>
      <c r="AC204" s="16">
        <v>2583</v>
      </c>
      <c r="AD204" s="16">
        <v>3600</v>
      </c>
      <c r="AE204" s="11">
        <v>2067</v>
      </c>
      <c r="AF204" s="11">
        <v>3460</v>
      </c>
      <c r="AG204" s="11">
        <v>2111</v>
      </c>
      <c r="AH204" s="11">
        <v>3631</v>
      </c>
      <c r="AI204" s="11">
        <v>2445</v>
      </c>
      <c r="AJ204" s="39">
        <v>3600</v>
      </c>
      <c r="AK204" s="185">
        <v>3600</v>
      </c>
      <c r="AL204" s="11"/>
      <c r="AM204" s="11"/>
    </row>
    <row r="205" spans="1:39" x14ac:dyDescent="0.25">
      <c r="A205" s="154">
        <v>410.09</v>
      </c>
      <c r="B205" s="45" t="s">
        <v>377</v>
      </c>
      <c r="C205" s="45"/>
      <c r="D205" s="45"/>
      <c r="G205" s="13">
        <v>16965</v>
      </c>
      <c r="H205" s="13"/>
      <c r="I205" s="13">
        <v>24915</v>
      </c>
      <c r="J205" s="11"/>
      <c r="K205" s="11">
        <v>53052</v>
      </c>
      <c r="L205" s="16">
        <v>53530.18</v>
      </c>
      <c r="M205" s="10">
        <v>59337</v>
      </c>
      <c r="N205" s="11">
        <v>46561</v>
      </c>
      <c r="O205" s="15">
        <f t="shared" si="63"/>
        <v>0.78468746313430071</v>
      </c>
      <c r="P205" s="10">
        <v>73741</v>
      </c>
      <c r="Q205" s="11">
        <v>23347.9</v>
      </c>
      <c r="R205" s="10">
        <v>15441</v>
      </c>
      <c r="S205" s="10">
        <v>62004</v>
      </c>
      <c r="T205" s="11">
        <v>41817</v>
      </c>
      <c r="U205" s="11">
        <v>74542</v>
      </c>
      <c r="V205" s="11">
        <v>42007</v>
      </c>
      <c r="W205" s="11">
        <v>58634</v>
      </c>
      <c r="X205" s="11">
        <v>32960</v>
      </c>
      <c r="Y205" s="11">
        <v>48374</v>
      </c>
      <c r="Z205" s="11">
        <v>61825</v>
      </c>
      <c r="AA205" s="11">
        <v>46928</v>
      </c>
      <c r="AB205" s="16">
        <v>63398</v>
      </c>
      <c r="AC205" s="16">
        <v>41452</v>
      </c>
      <c r="AD205" s="16">
        <v>22416</v>
      </c>
      <c r="AE205" s="11">
        <v>53068</v>
      </c>
      <c r="AF205" s="11">
        <v>29152</v>
      </c>
      <c r="AG205" s="11">
        <v>24639</v>
      </c>
      <c r="AH205" s="11">
        <v>53780</v>
      </c>
      <c r="AI205" s="11">
        <v>25873</v>
      </c>
      <c r="AJ205" s="39">
        <v>29075</v>
      </c>
      <c r="AK205" s="186">
        <v>35000</v>
      </c>
      <c r="AL205" s="11"/>
      <c r="AM205" s="11"/>
    </row>
    <row r="206" spans="1:39" x14ac:dyDescent="0.25">
      <c r="A206" s="154">
        <v>410.15</v>
      </c>
      <c r="B206" s="45" t="s">
        <v>318</v>
      </c>
      <c r="C206" s="45"/>
      <c r="D206" s="45"/>
      <c r="G206" s="13"/>
      <c r="H206" s="13"/>
      <c r="I206" s="13">
        <v>0</v>
      </c>
      <c r="J206" s="11"/>
      <c r="K206" s="11">
        <v>0</v>
      </c>
      <c r="L206" s="16"/>
      <c r="M206" s="10">
        <v>0</v>
      </c>
      <c r="N206" s="11">
        <v>0</v>
      </c>
      <c r="O206" s="15">
        <v>0</v>
      </c>
      <c r="P206" s="10">
        <v>3792</v>
      </c>
      <c r="Q206" s="11">
        <v>18123</v>
      </c>
      <c r="R206" s="10">
        <v>1970</v>
      </c>
      <c r="S206" s="10">
        <v>3192</v>
      </c>
      <c r="T206" s="11">
        <v>2428</v>
      </c>
      <c r="U206" s="11">
        <v>5594</v>
      </c>
      <c r="V206" s="11">
        <v>7500</v>
      </c>
      <c r="W206" s="11">
        <v>5593</v>
      </c>
      <c r="X206" s="11">
        <v>4000</v>
      </c>
      <c r="Y206" s="11">
        <v>5967</v>
      </c>
      <c r="Z206" s="11">
        <v>4264</v>
      </c>
      <c r="AA206" s="11">
        <v>2962</v>
      </c>
      <c r="AB206" s="16">
        <v>1824</v>
      </c>
      <c r="AC206" s="16">
        <v>1703</v>
      </c>
      <c r="AD206" s="16">
        <v>4400</v>
      </c>
      <c r="AE206" s="11">
        <v>2484</v>
      </c>
      <c r="AF206" s="11">
        <v>1156</v>
      </c>
      <c r="AG206" s="11">
        <v>1156</v>
      </c>
      <c r="AH206" s="11">
        <v>1020</v>
      </c>
      <c r="AI206" s="11">
        <v>524</v>
      </c>
      <c r="AJ206" s="37">
        <v>3500</v>
      </c>
      <c r="AK206" s="185">
        <v>3500</v>
      </c>
      <c r="AL206" s="11"/>
      <c r="AM206" s="11"/>
    </row>
    <row r="207" spans="1:39" x14ac:dyDescent="0.25">
      <c r="A207" s="154">
        <v>410.16</v>
      </c>
      <c r="B207" s="45" t="s">
        <v>487</v>
      </c>
      <c r="C207" s="45"/>
      <c r="D207" s="45"/>
      <c r="G207" s="13">
        <v>124000</v>
      </c>
      <c r="H207" s="13"/>
      <c r="I207" s="13">
        <v>137000</v>
      </c>
      <c r="J207" s="11"/>
      <c r="K207" s="11">
        <v>45824</v>
      </c>
      <c r="L207" s="31">
        <v>45811.58</v>
      </c>
      <c r="M207" s="10">
        <v>50190</v>
      </c>
      <c r="N207" s="11">
        <v>35137</v>
      </c>
      <c r="O207" s="15">
        <f t="shared" si="63"/>
        <v>0.70007969715082685</v>
      </c>
      <c r="P207" s="10">
        <v>73246</v>
      </c>
      <c r="Q207" s="11">
        <v>57648</v>
      </c>
      <c r="R207" s="10">
        <v>75555</v>
      </c>
      <c r="S207" s="10">
        <v>91134</v>
      </c>
      <c r="T207" s="11">
        <v>75307</v>
      </c>
      <c r="U207" s="11">
        <v>81932</v>
      </c>
      <c r="V207" s="11">
        <v>145098</v>
      </c>
      <c r="W207" s="16">
        <v>151961</v>
      </c>
      <c r="X207" s="11">
        <v>181528</v>
      </c>
      <c r="Y207" s="11">
        <v>63937</v>
      </c>
      <c r="Z207" s="11">
        <v>94718</v>
      </c>
      <c r="AA207" s="11">
        <v>72928</v>
      </c>
      <c r="AB207" s="16">
        <v>80795</v>
      </c>
      <c r="AC207" s="16">
        <v>72883</v>
      </c>
      <c r="AD207" s="16">
        <v>85377</v>
      </c>
      <c r="AE207" s="11">
        <v>39656</v>
      </c>
      <c r="AF207" s="16">
        <v>118518</v>
      </c>
      <c r="AG207" s="11">
        <v>87730</v>
      </c>
      <c r="AH207" s="11">
        <v>62279</v>
      </c>
      <c r="AI207" s="11">
        <v>51929</v>
      </c>
      <c r="AJ207" s="37">
        <v>103440</v>
      </c>
      <c r="AK207" s="186">
        <v>25000</v>
      </c>
      <c r="AL207" s="16"/>
      <c r="AM207" s="16"/>
    </row>
    <row r="208" spans="1:39" x14ac:dyDescent="0.25">
      <c r="A208" s="154">
        <v>410.17</v>
      </c>
      <c r="B208" s="69" t="s">
        <v>488</v>
      </c>
      <c r="C208" s="45"/>
      <c r="D208" s="45"/>
      <c r="G208" s="13">
        <v>20074</v>
      </c>
      <c r="H208" s="13"/>
      <c r="I208" s="13">
        <v>25042</v>
      </c>
      <c r="J208" s="11"/>
      <c r="K208" s="11">
        <v>6348</v>
      </c>
      <c r="L208" s="34">
        <v>52383.08</v>
      </c>
      <c r="M208" s="10">
        <v>13299</v>
      </c>
      <c r="N208" s="11">
        <v>8161</v>
      </c>
      <c r="O208" s="15">
        <f t="shared" si="63"/>
        <v>0.61365516204225878</v>
      </c>
      <c r="P208" s="10">
        <v>15661</v>
      </c>
      <c r="Q208" s="11">
        <v>27812</v>
      </c>
      <c r="R208" s="10">
        <v>13668</v>
      </c>
      <c r="S208" s="10">
        <v>20141</v>
      </c>
      <c r="T208" s="11">
        <v>13572</v>
      </c>
      <c r="U208" s="11">
        <v>13616</v>
      </c>
      <c r="V208" s="11">
        <v>19000</v>
      </c>
      <c r="W208" s="11">
        <v>12091</v>
      </c>
      <c r="X208" s="16">
        <v>36036</v>
      </c>
      <c r="Y208" s="11">
        <v>11254</v>
      </c>
      <c r="Z208" s="11">
        <v>22049</v>
      </c>
      <c r="AA208" s="11">
        <v>17985</v>
      </c>
      <c r="AB208" s="16">
        <v>19688</v>
      </c>
      <c r="AC208" s="16">
        <v>18527</v>
      </c>
      <c r="AD208" s="16">
        <v>16201</v>
      </c>
      <c r="AE208" s="11">
        <v>6885</v>
      </c>
      <c r="AF208" s="11">
        <v>49828</v>
      </c>
      <c r="AG208" s="11">
        <v>38685</v>
      </c>
      <c r="AH208" s="11">
        <v>6936</v>
      </c>
      <c r="AI208" s="11">
        <v>6486</v>
      </c>
      <c r="AJ208" s="37">
        <v>15000</v>
      </c>
      <c r="AK208" s="186">
        <v>5500</v>
      </c>
      <c r="AL208" s="11"/>
      <c r="AM208" s="11"/>
    </row>
    <row r="209" spans="1:39" x14ac:dyDescent="0.25">
      <c r="A209" s="154">
        <v>410.14</v>
      </c>
      <c r="B209" s="45" t="s">
        <v>112</v>
      </c>
      <c r="C209" s="45"/>
      <c r="D209" s="45"/>
      <c r="G209" s="13">
        <v>3410</v>
      </c>
      <c r="H209" s="13"/>
      <c r="I209" s="13">
        <v>2718</v>
      </c>
      <c r="J209" s="11"/>
      <c r="K209" s="11">
        <v>4122</v>
      </c>
      <c r="L209" s="16">
        <v>4030.52</v>
      </c>
      <c r="M209" s="10">
        <v>5977</v>
      </c>
      <c r="N209" s="11">
        <v>4651</v>
      </c>
      <c r="O209" s="15">
        <f t="shared" si="63"/>
        <v>0.77814957336456414</v>
      </c>
      <c r="P209" s="10">
        <v>5131</v>
      </c>
      <c r="Q209" s="11">
        <v>5061</v>
      </c>
      <c r="R209" s="10">
        <v>3595</v>
      </c>
      <c r="S209" s="10">
        <v>2510</v>
      </c>
      <c r="T209" s="11">
        <v>1782</v>
      </c>
      <c r="U209" s="11">
        <v>3663</v>
      </c>
      <c r="V209" s="11">
        <v>2895</v>
      </c>
      <c r="W209" s="11">
        <v>3377</v>
      </c>
      <c r="X209" s="11">
        <v>1950</v>
      </c>
      <c r="Y209" s="11">
        <v>3483</v>
      </c>
      <c r="Z209" s="11">
        <v>3389</v>
      </c>
      <c r="AA209" s="11">
        <v>2763</v>
      </c>
      <c r="AB209" s="16">
        <v>3406</v>
      </c>
      <c r="AC209" s="16">
        <v>3058</v>
      </c>
      <c r="AD209" s="16">
        <v>2569</v>
      </c>
      <c r="AE209" s="11">
        <v>2183</v>
      </c>
      <c r="AF209" s="11">
        <v>2097</v>
      </c>
      <c r="AG209" s="11">
        <v>1263</v>
      </c>
      <c r="AH209" s="11">
        <v>10318</v>
      </c>
      <c r="AI209" s="11">
        <v>4689</v>
      </c>
      <c r="AJ209" s="39">
        <v>3900</v>
      </c>
      <c r="AK209" s="185">
        <v>9855</v>
      </c>
      <c r="AL209" s="11"/>
      <c r="AM209" s="11"/>
    </row>
    <row r="210" spans="1:39" x14ac:dyDescent="0.25">
      <c r="A210" s="155">
        <v>410.13</v>
      </c>
      <c r="B210" s="69" t="s">
        <v>276</v>
      </c>
      <c r="C210" s="69"/>
      <c r="D210" s="69"/>
      <c r="G210" s="16">
        <v>13021.21</v>
      </c>
      <c r="H210" s="16"/>
      <c r="I210" s="16">
        <v>13718.15</v>
      </c>
      <c r="J210" s="11"/>
      <c r="K210" s="11">
        <v>25259</v>
      </c>
      <c r="L210" s="16">
        <v>15000</v>
      </c>
      <c r="M210" s="10">
        <v>17824</v>
      </c>
      <c r="N210" s="11">
        <v>12785</v>
      </c>
      <c r="O210" s="15">
        <f t="shared" si="63"/>
        <v>0.71729129263913827</v>
      </c>
      <c r="P210" s="10">
        <v>19670</v>
      </c>
      <c r="Q210" s="11">
        <v>15000</v>
      </c>
      <c r="R210" s="10">
        <v>22022</v>
      </c>
      <c r="S210" s="10">
        <v>16409</v>
      </c>
      <c r="T210" s="11">
        <v>9197</v>
      </c>
      <c r="U210" s="11">
        <v>24876</v>
      </c>
      <c r="V210" s="11">
        <v>12650</v>
      </c>
      <c r="W210" s="11">
        <v>20425</v>
      </c>
      <c r="X210" s="11">
        <v>12250</v>
      </c>
      <c r="Y210" s="11">
        <v>18799</v>
      </c>
      <c r="Z210" s="11">
        <v>21656</v>
      </c>
      <c r="AA210" s="11">
        <v>17784</v>
      </c>
      <c r="AB210" s="16">
        <v>11572</v>
      </c>
      <c r="AC210" s="16">
        <v>8133</v>
      </c>
      <c r="AD210" s="16">
        <v>15000</v>
      </c>
      <c r="AE210" s="11">
        <v>6997</v>
      </c>
      <c r="AF210" s="11">
        <v>19854</v>
      </c>
      <c r="AG210" s="11">
        <v>11798</v>
      </c>
      <c r="AH210" s="11">
        <v>13573</v>
      </c>
      <c r="AI210" s="11">
        <v>8432</v>
      </c>
      <c r="AJ210" s="39">
        <v>16500</v>
      </c>
      <c r="AK210" s="186">
        <v>16500</v>
      </c>
      <c r="AL210" s="16"/>
      <c r="AM210" s="16"/>
    </row>
    <row r="211" spans="1:39" x14ac:dyDescent="0.25">
      <c r="A211" s="155"/>
      <c r="B211" s="69" t="s">
        <v>462</v>
      </c>
      <c r="C211" s="69"/>
      <c r="D211" s="69"/>
      <c r="G211" s="16"/>
      <c r="H211" s="16"/>
      <c r="I211" s="16"/>
      <c r="J211" s="11"/>
      <c r="K211" s="11"/>
      <c r="L211" s="16"/>
      <c r="M211" s="10"/>
      <c r="N211" s="11"/>
      <c r="O211" s="15"/>
      <c r="P211" s="10"/>
      <c r="Q211" s="11"/>
      <c r="R211" s="10"/>
      <c r="S211" s="10"/>
      <c r="T211" s="11"/>
      <c r="U211" s="11"/>
      <c r="V211" s="11"/>
      <c r="W211" s="11"/>
      <c r="X211" s="11"/>
      <c r="Y211" s="11">
        <v>0</v>
      </c>
      <c r="Z211" s="11">
        <v>0</v>
      </c>
      <c r="AA211" s="11"/>
      <c r="AB211" s="16">
        <v>0</v>
      </c>
      <c r="AC211" s="16"/>
      <c r="AD211" s="16">
        <v>0</v>
      </c>
      <c r="AE211" s="11"/>
      <c r="AF211" s="11">
        <v>35000</v>
      </c>
      <c r="AG211" s="11"/>
      <c r="AH211" s="11">
        <v>0</v>
      </c>
      <c r="AI211" s="11">
        <v>0</v>
      </c>
      <c r="AJ211" s="39">
        <v>0</v>
      </c>
      <c r="AK211" s="11" t="s">
        <v>502</v>
      </c>
      <c r="AL211" s="11"/>
      <c r="AM211" s="11"/>
    </row>
    <row r="212" spans="1:39" x14ac:dyDescent="0.25">
      <c r="A212" s="154">
        <v>410.19</v>
      </c>
      <c r="B212" s="45" t="s">
        <v>113</v>
      </c>
      <c r="C212" s="45"/>
      <c r="D212" s="45"/>
      <c r="G212" s="13">
        <v>0</v>
      </c>
      <c r="H212" s="13"/>
      <c r="I212" s="13">
        <v>2733</v>
      </c>
      <c r="J212" s="11"/>
      <c r="K212" s="11">
        <v>21441</v>
      </c>
      <c r="L212" s="16">
        <v>7082.19</v>
      </c>
      <c r="M212" s="16">
        <v>28589</v>
      </c>
      <c r="N212" s="11">
        <v>13151</v>
      </c>
      <c r="O212" s="15">
        <f t="shared" si="63"/>
        <v>0.46000209870929376</v>
      </c>
      <c r="P212" s="10">
        <v>22993</v>
      </c>
      <c r="Q212" s="11">
        <v>34744</v>
      </c>
      <c r="R212" s="10">
        <v>38439</v>
      </c>
      <c r="S212" s="10">
        <v>33972</v>
      </c>
      <c r="T212" s="11">
        <v>17160</v>
      </c>
      <c r="U212" s="11">
        <v>44411</v>
      </c>
      <c r="V212" s="11">
        <v>37188</v>
      </c>
      <c r="W212" s="11">
        <v>65076</v>
      </c>
      <c r="X212" s="11">
        <v>29521</v>
      </c>
      <c r="Y212" s="11">
        <v>63985</v>
      </c>
      <c r="Z212" s="11">
        <v>61345</v>
      </c>
      <c r="AA212" s="11">
        <v>31731</v>
      </c>
      <c r="AB212" s="16">
        <v>55547</v>
      </c>
      <c r="AC212" s="16">
        <v>20178</v>
      </c>
      <c r="AD212" s="16">
        <v>31066</v>
      </c>
      <c r="AE212" s="11">
        <v>23522</v>
      </c>
      <c r="AF212" s="16">
        <v>108884</v>
      </c>
      <c r="AG212" s="11">
        <v>50393</v>
      </c>
      <c r="AH212" s="11">
        <v>186119</v>
      </c>
      <c r="AI212" s="11">
        <v>134809</v>
      </c>
      <c r="AJ212" s="37">
        <v>38806</v>
      </c>
      <c r="AK212" s="185">
        <v>41000</v>
      </c>
      <c r="AL212" s="11"/>
      <c r="AM212" s="11"/>
    </row>
    <row r="213" spans="1:39" x14ac:dyDescent="0.25">
      <c r="A213" s="154">
        <v>410.11</v>
      </c>
      <c r="B213" s="45" t="s">
        <v>489</v>
      </c>
      <c r="C213" s="45"/>
      <c r="D213" s="45"/>
      <c r="G213" s="13">
        <v>4562.5</v>
      </c>
      <c r="H213" s="13"/>
      <c r="I213" s="13">
        <v>875</v>
      </c>
      <c r="J213" s="11"/>
      <c r="K213" s="11">
        <v>1000</v>
      </c>
      <c r="L213" s="16">
        <v>1600</v>
      </c>
      <c r="M213" s="16">
        <v>283</v>
      </c>
      <c r="N213" s="11">
        <v>189</v>
      </c>
      <c r="O213" s="15">
        <f t="shared" si="63"/>
        <v>0.66784452296819785</v>
      </c>
      <c r="P213" s="16">
        <v>8505</v>
      </c>
      <c r="Q213" s="11">
        <v>10500</v>
      </c>
      <c r="R213" s="10">
        <v>10579</v>
      </c>
      <c r="S213" s="10">
        <v>9565</v>
      </c>
      <c r="T213" s="11">
        <v>6952</v>
      </c>
      <c r="U213" s="11">
        <v>13098</v>
      </c>
      <c r="V213" s="11">
        <v>13702</v>
      </c>
      <c r="W213" s="11">
        <v>13715</v>
      </c>
      <c r="X213" s="11">
        <v>14756</v>
      </c>
      <c r="Y213" s="11">
        <v>14786</v>
      </c>
      <c r="Z213" s="11">
        <v>12632</v>
      </c>
      <c r="AA213" s="11">
        <v>9597</v>
      </c>
      <c r="AB213" s="16">
        <v>16109</v>
      </c>
      <c r="AC213" s="16">
        <v>14297</v>
      </c>
      <c r="AD213" s="16">
        <v>15471</v>
      </c>
      <c r="AE213" s="11">
        <v>8497</v>
      </c>
      <c r="AF213" s="11">
        <v>15045</v>
      </c>
      <c r="AG213" s="11">
        <v>10439</v>
      </c>
      <c r="AH213" s="11">
        <v>16052</v>
      </c>
      <c r="AI213" s="11">
        <v>12816</v>
      </c>
      <c r="AJ213" s="39">
        <v>17072</v>
      </c>
      <c r="AK213" s="185">
        <v>20080</v>
      </c>
      <c r="AL213" s="11"/>
      <c r="AM213" s="11"/>
    </row>
    <row r="214" spans="1:39" x14ac:dyDescent="0.25">
      <c r="A214" s="154">
        <v>410.11099999999999</v>
      </c>
      <c r="B214" s="45" t="s">
        <v>477</v>
      </c>
      <c r="C214" s="45"/>
      <c r="D214" s="45"/>
      <c r="G214" s="13"/>
      <c r="H214" s="13"/>
      <c r="I214" s="13"/>
      <c r="J214" s="11"/>
      <c r="K214" s="11"/>
      <c r="L214" s="16"/>
      <c r="M214" s="16"/>
      <c r="N214" s="11"/>
      <c r="O214" s="15"/>
      <c r="P214" s="16"/>
      <c r="Q214" s="11"/>
      <c r="R214" s="10"/>
      <c r="S214" s="10"/>
      <c r="T214" s="11"/>
      <c r="U214" s="11"/>
      <c r="V214" s="11"/>
      <c r="W214" s="11"/>
      <c r="X214" s="11"/>
      <c r="Y214" s="11">
        <v>0</v>
      </c>
      <c r="Z214" s="11">
        <v>0</v>
      </c>
      <c r="AA214" s="11"/>
      <c r="AB214" s="16">
        <v>0</v>
      </c>
      <c r="AC214" s="16"/>
      <c r="AD214" s="16">
        <v>0</v>
      </c>
      <c r="AE214" s="11"/>
      <c r="AF214" s="11">
        <v>0</v>
      </c>
      <c r="AG214" s="11"/>
      <c r="AH214" s="11">
        <v>0</v>
      </c>
      <c r="AI214" s="11">
        <v>0</v>
      </c>
      <c r="AJ214" s="39">
        <v>2500</v>
      </c>
      <c r="AK214" s="11" t="s">
        <v>502</v>
      </c>
      <c r="AL214" s="11"/>
      <c r="AM214" s="11"/>
    </row>
    <row r="215" spans="1:39" x14ac:dyDescent="0.25">
      <c r="A215" s="155">
        <v>410.06</v>
      </c>
      <c r="B215" s="45" t="s">
        <v>114</v>
      </c>
      <c r="C215" s="45"/>
      <c r="D215" s="45"/>
      <c r="G215" s="13">
        <v>8815</v>
      </c>
      <c r="H215" s="13"/>
      <c r="I215" s="13">
        <v>9000</v>
      </c>
      <c r="J215" s="11"/>
      <c r="K215" s="11">
        <v>10142</v>
      </c>
      <c r="L215" s="16">
        <v>9401.6299999999992</v>
      </c>
      <c r="M215" s="16">
        <v>10899</v>
      </c>
      <c r="N215" s="11">
        <v>7639</v>
      </c>
      <c r="O215" s="15">
        <f t="shared" si="63"/>
        <v>0.70088998990733098</v>
      </c>
      <c r="P215" s="16">
        <v>11172</v>
      </c>
      <c r="Q215" s="11">
        <v>10317</v>
      </c>
      <c r="R215" s="10">
        <v>11662</v>
      </c>
      <c r="S215" s="10">
        <v>12046</v>
      </c>
      <c r="T215" s="11">
        <v>8306</v>
      </c>
      <c r="U215" s="11">
        <v>13471</v>
      </c>
      <c r="V215" s="11">
        <v>11200</v>
      </c>
      <c r="W215" s="11">
        <v>13001</v>
      </c>
      <c r="X215" s="11">
        <v>11200</v>
      </c>
      <c r="Y215" s="11">
        <v>12132</v>
      </c>
      <c r="Z215" s="11">
        <v>12880</v>
      </c>
      <c r="AA215" s="11">
        <v>9787</v>
      </c>
      <c r="AB215" s="16">
        <v>6801</v>
      </c>
      <c r="AC215" s="16">
        <v>5840</v>
      </c>
      <c r="AD215" s="16">
        <v>11662</v>
      </c>
      <c r="AE215" s="11">
        <v>3015</v>
      </c>
      <c r="AF215" s="11">
        <v>7579</v>
      </c>
      <c r="AG215" s="11">
        <v>4512</v>
      </c>
      <c r="AH215" s="11">
        <v>3883</v>
      </c>
      <c r="AI215" s="11">
        <v>2822</v>
      </c>
      <c r="AJ215" s="39">
        <v>12320</v>
      </c>
      <c r="AK215" s="185">
        <v>11400</v>
      </c>
      <c r="AL215" s="11"/>
      <c r="AM215" s="11"/>
    </row>
    <row r="216" spans="1:39" x14ac:dyDescent="0.25">
      <c r="A216" s="155">
        <v>410.2</v>
      </c>
      <c r="B216" s="45" t="s">
        <v>66</v>
      </c>
      <c r="C216" s="45"/>
      <c r="D216" s="45"/>
      <c r="G216" s="13">
        <v>4560</v>
      </c>
      <c r="H216" s="13"/>
      <c r="I216" s="13">
        <v>4770</v>
      </c>
      <c r="J216" s="11"/>
      <c r="K216" s="11">
        <v>6270</v>
      </c>
      <c r="L216" s="16">
        <v>6270</v>
      </c>
      <c r="M216" s="16">
        <v>6710</v>
      </c>
      <c r="N216" s="11">
        <v>5060</v>
      </c>
      <c r="O216" s="15">
        <f t="shared" si="63"/>
        <v>0.75409836065573765</v>
      </c>
      <c r="P216" s="16">
        <v>7700</v>
      </c>
      <c r="Q216" s="11">
        <v>9240</v>
      </c>
      <c r="R216" s="10">
        <v>9130</v>
      </c>
      <c r="S216" s="10">
        <v>9130</v>
      </c>
      <c r="T216" s="11">
        <v>7150</v>
      </c>
      <c r="U216" s="11">
        <v>10219</v>
      </c>
      <c r="V216" s="11">
        <v>10120</v>
      </c>
      <c r="W216" s="11">
        <v>10120</v>
      </c>
      <c r="X216" s="11">
        <v>11110</v>
      </c>
      <c r="Y216" s="11">
        <v>11110</v>
      </c>
      <c r="Z216" s="11">
        <v>12100</v>
      </c>
      <c r="AA216" s="11">
        <v>12100</v>
      </c>
      <c r="AB216" s="16">
        <v>13640</v>
      </c>
      <c r="AC216" s="16">
        <v>13640</v>
      </c>
      <c r="AD216" s="16">
        <v>14740</v>
      </c>
      <c r="AE216" s="11">
        <v>14080</v>
      </c>
      <c r="AF216" s="11">
        <v>15070</v>
      </c>
      <c r="AG216" s="11">
        <v>15070</v>
      </c>
      <c r="AH216" s="11">
        <v>13200</v>
      </c>
      <c r="AI216" s="11">
        <v>13200</v>
      </c>
      <c r="AJ216" s="39">
        <v>13970</v>
      </c>
      <c r="AK216" s="185">
        <v>14630</v>
      </c>
      <c r="AL216" s="11"/>
      <c r="AM216" s="11"/>
    </row>
    <row r="217" spans="1:39" x14ac:dyDescent="0.25">
      <c r="A217" s="155">
        <v>410.28</v>
      </c>
      <c r="B217" s="45" t="s">
        <v>247</v>
      </c>
      <c r="C217" s="45"/>
      <c r="D217" s="45"/>
      <c r="G217" s="13">
        <v>600</v>
      </c>
      <c r="H217" s="13"/>
      <c r="I217" s="13">
        <v>600</v>
      </c>
      <c r="J217" s="11"/>
      <c r="K217" s="11">
        <v>600</v>
      </c>
      <c r="L217" s="16">
        <v>600</v>
      </c>
      <c r="M217" s="16">
        <v>600</v>
      </c>
      <c r="N217" s="11">
        <v>450</v>
      </c>
      <c r="O217" s="15">
        <f t="shared" si="63"/>
        <v>0.75</v>
      </c>
      <c r="P217" s="16">
        <v>600</v>
      </c>
      <c r="Q217" s="11">
        <v>600</v>
      </c>
      <c r="R217" s="10">
        <v>600</v>
      </c>
      <c r="S217" s="10">
        <v>600</v>
      </c>
      <c r="T217" s="11">
        <v>450</v>
      </c>
      <c r="U217" s="11">
        <v>500</v>
      </c>
      <c r="V217" s="11">
        <v>600</v>
      </c>
      <c r="W217" s="11">
        <v>0</v>
      </c>
      <c r="X217" s="11">
        <v>600</v>
      </c>
      <c r="Y217" s="11">
        <v>0</v>
      </c>
      <c r="Z217" s="11">
        <v>0</v>
      </c>
      <c r="AA217" s="11">
        <v>0</v>
      </c>
      <c r="AB217" s="16">
        <v>0</v>
      </c>
      <c r="AC217" s="16">
        <v>0</v>
      </c>
      <c r="AD217" s="16">
        <v>600</v>
      </c>
      <c r="AE217" s="11">
        <v>0</v>
      </c>
      <c r="AF217" s="11">
        <v>0</v>
      </c>
      <c r="AG217" s="11">
        <v>0</v>
      </c>
      <c r="AH217" s="11">
        <v>0</v>
      </c>
      <c r="AI217" s="11">
        <v>0</v>
      </c>
      <c r="AJ217" s="39">
        <v>0</v>
      </c>
      <c r="AK217" s="11" t="s">
        <v>502</v>
      </c>
      <c r="AL217" s="11"/>
      <c r="AM217" s="11"/>
    </row>
    <row r="218" spans="1:39" x14ac:dyDescent="0.25">
      <c r="A218" s="154">
        <v>410.29</v>
      </c>
      <c r="B218" s="45" t="s">
        <v>115</v>
      </c>
      <c r="C218" s="45"/>
      <c r="D218" s="45"/>
      <c r="G218" s="13">
        <v>6639</v>
      </c>
      <c r="H218" s="13"/>
      <c r="I218" s="13">
        <v>7447</v>
      </c>
      <c r="J218" s="11"/>
      <c r="K218" s="11">
        <v>11607</v>
      </c>
      <c r="L218" s="16">
        <v>12039.98</v>
      </c>
      <c r="M218" s="16">
        <v>15025</v>
      </c>
      <c r="N218" s="11">
        <v>15025</v>
      </c>
      <c r="O218" s="15">
        <f t="shared" si="63"/>
        <v>1</v>
      </c>
      <c r="P218" s="11">
        <v>15979</v>
      </c>
      <c r="Q218" s="11">
        <v>21449</v>
      </c>
      <c r="R218" s="10">
        <v>14855</v>
      </c>
      <c r="S218" s="10">
        <v>15450</v>
      </c>
      <c r="T218" s="11">
        <v>13753</v>
      </c>
      <c r="U218" s="11">
        <v>12010</v>
      </c>
      <c r="V218" s="11">
        <v>16716</v>
      </c>
      <c r="W218" s="16">
        <v>10215</v>
      </c>
      <c r="X218" s="16">
        <v>15396</v>
      </c>
      <c r="Y218" s="11">
        <v>13556</v>
      </c>
      <c r="Z218" s="11">
        <v>13482</v>
      </c>
      <c r="AA218" s="11">
        <v>13483</v>
      </c>
      <c r="AB218" s="16">
        <v>10240</v>
      </c>
      <c r="AC218" s="16">
        <v>10240</v>
      </c>
      <c r="AD218" s="16">
        <v>12560</v>
      </c>
      <c r="AE218" s="11">
        <v>9221</v>
      </c>
      <c r="AF218" s="11">
        <v>13900</v>
      </c>
      <c r="AG218" s="11">
        <v>11239</v>
      </c>
      <c r="AH218" s="11">
        <v>11147</v>
      </c>
      <c r="AI218" s="11">
        <v>11147</v>
      </c>
      <c r="AJ218" s="37">
        <v>14226</v>
      </c>
      <c r="AK218" s="186">
        <v>15735</v>
      </c>
      <c r="AL218" s="11"/>
      <c r="AM218" s="11"/>
    </row>
    <row r="219" spans="1:39" x14ac:dyDescent="0.25">
      <c r="A219" s="154">
        <v>410.04300000000001</v>
      </c>
      <c r="B219" s="45" t="s">
        <v>65</v>
      </c>
      <c r="C219" s="45"/>
      <c r="D219" s="45"/>
      <c r="G219" s="29">
        <v>10417</v>
      </c>
      <c r="H219" s="7"/>
      <c r="I219" s="29" t="e">
        <f>SUM(I207+#REF!+I215)*7.65%</f>
        <v>#REF!</v>
      </c>
      <c r="J219" s="29" t="e">
        <f>SUM(J207+#REF!+J215)*7.65%</f>
        <v>#REF!</v>
      </c>
      <c r="K219" s="29" t="e">
        <f>SUM(K204+K207+K208+#REF!+K213+K215)*7.65%+SUM(K198+K200+K201+K202+K203+K205+K206+K209+K212+K216+K218)*1.45%</f>
        <v>#REF!</v>
      </c>
      <c r="L219" s="29" t="e">
        <f>SUM(L204+L207+L208+#REF!+L213+L215+L217)*7.65%+SUM(L198+L200+L202+L203+L205+L209+L212+L216+L218)*1.45%</f>
        <v>#REF!</v>
      </c>
      <c r="M219" s="29">
        <v>20725</v>
      </c>
      <c r="N219" s="39" t="e">
        <f>SUM(N204+N207+N208+#REF!+N213+N215+N217)*7.65%+SUM(N198+N200+N202+N203+N205+N209+N212+N216+N218)*1.45%</f>
        <v>#REF!</v>
      </c>
      <c r="O219" s="15" t="e">
        <f t="shared" si="63"/>
        <v>#REF!</v>
      </c>
      <c r="P219" s="29">
        <v>22104</v>
      </c>
      <c r="Q219" s="29">
        <v>20327.14</v>
      </c>
      <c r="R219" s="10">
        <v>22384</v>
      </c>
      <c r="S219" s="10">
        <v>23335</v>
      </c>
      <c r="T219" s="11">
        <v>18274</v>
      </c>
      <c r="U219" s="29">
        <v>22514</v>
      </c>
      <c r="V219" s="29">
        <v>28494</v>
      </c>
      <c r="W219" s="16">
        <v>22912</v>
      </c>
      <c r="X219" s="29" t="e">
        <f>SUM(X204+X207+X208+#REF!+X213+X215)*7.65%+SUM(X198+X200+X201+X202+X203+X205+X206+X209+X212+X216+X218)*1.45%</f>
        <v>#REF!</v>
      </c>
      <c r="Y219" s="11">
        <v>21565</v>
      </c>
      <c r="Z219" s="11">
        <v>24317</v>
      </c>
      <c r="AA219" s="11">
        <v>19089</v>
      </c>
      <c r="AB219" s="16">
        <v>23016</v>
      </c>
      <c r="AC219" s="16">
        <v>19548</v>
      </c>
      <c r="AD219" s="16">
        <v>24039</v>
      </c>
      <c r="AE219" s="11">
        <v>13365</v>
      </c>
      <c r="AF219" s="11">
        <v>28701</v>
      </c>
      <c r="AG219" s="11">
        <v>19913</v>
      </c>
      <c r="AH219" s="11">
        <v>20928</v>
      </c>
      <c r="AI219" s="11">
        <v>16213</v>
      </c>
      <c r="AJ219" s="37">
        <v>26000</v>
      </c>
      <c r="AK219" s="186">
        <v>21425</v>
      </c>
      <c r="AL219" s="11"/>
      <c r="AM219" s="11"/>
    </row>
    <row r="220" spans="1:39" x14ac:dyDescent="0.25">
      <c r="A220" s="154">
        <v>410.04500000000002</v>
      </c>
      <c r="B220" s="45" t="s">
        <v>74</v>
      </c>
      <c r="C220" s="45"/>
      <c r="D220" s="45"/>
      <c r="G220" s="13">
        <v>0</v>
      </c>
      <c r="H220" s="13"/>
      <c r="I220" s="13">
        <v>162000</v>
      </c>
      <c r="J220" s="11"/>
      <c r="K220" s="11">
        <v>205109</v>
      </c>
      <c r="L220" s="16">
        <v>222023.13</v>
      </c>
      <c r="M220" s="16">
        <v>244500</v>
      </c>
      <c r="N220" s="11">
        <v>197553</v>
      </c>
      <c r="O220" s="15">
        <f t="shared" si="63"/>
        <v>0.80798773006134972</v>
      </c>
      <c r="P220" s="16">
        <v>245683</v>
      </c>
      <c r="Q220" s="11">
        <v>256336.99</v>
      </c>
      <c r="R220" s="10">
        <v>265133</v>
      </c>
      <c r="S220" s="10">
        <v>282055</v>
      </c>
      <c r="T220" s="11">
        <v>217998</v>
      </c>
      <c r="U220" s="11">
        <v>274702</v>
      </c>
      <c r="V220" s="16">
        <v>248444</v>
      </c>
      <c r="W220" s="16">
        <v>325798</v>
      </c>
      <c r="X220" s="11">
        <v>252570</v>
      </c>
      <c r="Y220" s="16">
        <v>335724</v>
      </c>
      <c r="Z220" s="11">
        <v>271302</v>
      </c>
      <c r="AA220" s="11">
        <v>221698</v>
      </c>
      <c r="AB220" s="16">
        <v>314707</v>
      </c>
      <c r="AC220" s="16">
        <v>291864</v>
      </c>
      <c r="AD220" s="16">
        <v>321797</v>
      </c>
      <c r="AE220" s="11">
        <v>279361</v>
      </c>
      <c r="AF220" s="11">
        <v>395120</v>
      </c>
      <c r="AG220" s="11">
        <v>287267</v>
      </c>
      <c r="AH220" s="16">
        <v>331860</v>
      </c>
      <c r="AI220" s="11">
        <v>274717</v>
      </c>
      <c r="AJ220" s="37">
        <v>350278</v>
      </c>
      <c r="AK220" s="186">
        <v>434180.54</v>
      </c>
      <c r="AL220" s="16"/>
      <c r="AM220" s="16"/>
    </row>
    <row r="221" spans="1:39" x14ac:dyDescent="0.25">
      <c r="A221" s="154">
        <v>410.24</v>
      </c>
      <c r="B221" s="45" t="s">
        <v>283</v>
      </c>
      <c r="C221" s="45"/>
      <c r="D221" s="45"/>
      <c r="G221" s="13">
        <v>1041</v>
      </c>
      <c r="H221" s="13"/>
      <c r="I221" s="13">
        <v>0</v>
      </c>
      <c r="J221" s="11"/>
      <c r="K221" s="11">
        <v>0</v>
      </c>
      <c r="L221" s="16">
        <v>0</v>
      </c>
      <c r="M221" s="16">
        <v>3500</v>
      </c>
      <c r="N221" s="11">
        <v>1000</v>
      </c>
      <c r="O221" s="15">
        <f t="shared" si="63"/>
        <v>0.2857142857142857</v>
      </c>
      <c r="P221" s="16">
        <v>18806</v>
      </c>
      <c r="Q221" s="11">
        <v>2000</v>
      </c>
      <c r="R221" s="10">
        <v>13473</v>
      </c>
      <c r="S221" s="10">
        <v>14362</v>
      </c>
      <c r="T221" s="11">
        <v>9467</v>
      </c>
      <c r="U221" s="11">
        <v>29110</v>
      </c>
      <c r="V221" s="11">
        <v>7000</v>
      </c>
      <c r="W221" s="16">
        <v>4380</v>
      </c>
      <c r="X221" s="11">
        <v>7000</v>
      </c>
      <c r="Y221" s="11">
        <v>6007</v>
      </c>
      <c r="Z221" s="11">
        <v>21397</v>
      </c>
      <c r="AA221" s="11">
        <v>19552</v>
      </c>
      <c r="AB221" s="16">
        <v>1104</v>
      </c>
      <c r="AC221" s="16">
        <v>1104</v>
      </c>
      <c r="AD221" s="16">
        <v>3000</v>
      </c>
      <c r="AE221" s="11">
        <v>5000</v>
      </c>
      <c r="AF221" s="11">
        <v>10127</v>
      </c>
      <c r="AG221" s="11">
        <v>6202</v>
      </c>
      <c r="AH221" s="11">
        <v>22025</v>
      </c>
      <c r="AI221" s="11">
        <v>70</v>
      </c>
      <c r="AJ221" s="39">
        <v>4000</v>
      </c>
      <c r="AK221" s="185">
        <v>15000</v>
      </c>
      <c r="AL221" s="11"/>
      <c r="AM221" s="11"/>
    </row>
    <row r="222" spans="1:39" x14ac:dyDescent="0.25">
      <c r="A222" s="154">
        <v>410.12</v>
      </c>
      <c r="B222" s="45" t="s">
        <v>216</v>
      </c>
      <c r="C222" s="45"/>
      <c r="D222" s="45"/>
      <c r="G222" s="13">
        <v>6403</v>
      </c>
      <c r="H222" s="13"/>
      <c r="I222" s="13">
        <v>6800</v>
      </c>
      <c r="J222" s="11"/>
      <c r="K222" s="11">
        <v>6144</v>
      </c>
      <c r="L222" s="16">
        <v>4190.8500000000004</v>
      </c>
      <c r="M222" s="16">
        <v>11406</v>
      </c>
      <c r="N222" s="11">
        <v>9916</v>
      </c>
      <c r="O222" s="15">
        <f t="shared" si="63"/>
        <v>0.86936699982465371</v>
      </c>
      <c r="P222" s="16">
        <v>12658</v>
      </c>
      <c r="Q222" s="11">
        <v>13380</v>
      </c>
      <c r="R222" s="10">
        <v>11954</v>
      </c>
      <c r="S222" s="10">
        <v>9754</v>
      </c>
      <c r="T222" s="11">
        <v>3514</v>
      </c>
      <c r="U222" s="11">
        <v>20782</v>
      </c>
      <c r="V222" s="11">
        <v>12000</v>
      </c>
      <c r="W222" s="11">
        <v>5052</v>
      </c>
      <c r="X222" s="11">
        <v>8700</v>
      </c>
      <c r="Y222" s="11">
        <v>7456</v>
      </c>
      <c r="Z222" s="11">
        <v>9215</v>
      </c>
      <c r="AA222" s="11">
        <v>6094</v>
      </c>
      <c r="AB222" s="16">
        <v>5372</v>
      </c>
      <c r="AC222" s="16">
        <v>5316</v>
      </c>
      <c r="AD222" s="16">
        <v>11700</v>
      </c>
      <c r="AE222" s="11">
        <v>1815</v>
      </c>
      <c r="AF222" s="11">
        <v>9373</v>
      </c>
      <c r="AG222" s="11">
        <v>1931</v>
      </c>
      <c r="AH222" s="11">
        <v>5163</v>
      </c>
      <c r="AI222" s="11">
        <v>3360</v>
      </c>
      <c r="AJ222" s="39">
        <v>9600</v>
      </c>
      <c r="AK222" s="185">
        <v>12000</v>
      </c>
      <c r="AL222" s="11"/>
      <c r="AM222" s="11"/>
    </row>
    <row r="223" spans="1:39" x14ac:dyDescent="0.25">
      <c r="A223" s="154">
        <v>410.26</v>
      </c>
      <c r="B223" s="45" t="s">
        <v>116</v>
      </c>
      <c r="C223" s="45"/>
      <c r="D223" s="45"/>
      <c r="G223" s="13">
        <v>25908</v>
      </c>
      <c r="H223" s="13"/>
      <c r="I223" s="13">
        <v>21000</v>
      </c>
      <c r="J223" s="11"/>
      <c r="K223" s="11">
        <v>25570</v>
      </c>
      <c r="L223" s="16">
        <v>19592.55</v>
      </c>
      <c r="M223" s="16">
        <v>7433</v>
      </c>
      <c r="N223" s="11">
        <v>5565</v>
      </c>
      <c r="O223" s="15">
        <f t="shared" si="63"/>
        <v>0.74868828198573922</v>
      </c>
      <c r="P223" s="16">
        <v>9230</v>
      </c>
      <c r="Q223" s="11">
        <v>9800</v>
      </c>
      <c r="R223" s="10">
        <v>11403</v>
      </c>
      <c r="S223" s="10">
        <v>11935</v>
      </c>
      <c r="T223" s="11">
        <v>9218</v>
      </c>
      <c r="U223" s="11">
        <v>12238</v>
      </c>
      <c r="V223" s="11">
        <v>10500</v>
      </c>
      <c r="W223" s="11">
        <v>12670</v>
      </c>
      <c r="X223" s="11">
        <v>13190</v>
      </c>
      <c r="Y223" s="11">
        <v>9957</v>
      </c>
      <c r="Z223" s="11">
        <v>4676</v>
      </c>
      <c r="AA223" s="11">
        <v>3497</v>
      </c>
      <c r="AB223" s="16">
        <v>22048</v>
      </c>
      <c r="AC223" s="16">
        <v>20066</v>
      </c>
      <c r="AD223" s="16">
        <v>10200</v>
      </c>
      <c r="AE223" s="11">
        <v>9087</v>
      </c>
      <c r="AF223" s="11">
        <v>5705</v>
      </c>
      <c r="AG223" s="11">
        <v>5098</v>
      </c>
      <c r="AH223" s="11">
        <v>6976</v>
      </c>
      <c r="AI223" s="11">
        <v>6190</v>
      </c>
      <c r="AJ223" s="39">
        <v>9150</v>
      </c>
      <c r="AK223" s="185">
        <v>9150</v>
      </c>
      <c r="AL223" s="11"/>
      <c r="AM223" s="11"/>
    </row>
    <row r="224" spans="1:39" x14ac:dyDescent="0.25">
      <c r="A224" s="154">
        <v>410.27</v>
      </c>
      <c r="B224" s="45" t="s">
        <v>119</v>
      </c>
      <c r="C224" s="45"/>
      <c r="D224" s="45"/>
      <c r="G224" s="13">
        <v>0</v>
      </c>
      <c r="H224" s="13"/>
      <c r="I224" s="13">
        <v>1500</v>
      </c>
      <c r="J224" s="11"/>
      <c r="K224" s="11">
        <v>1475</v>
      </c>
      <c r="L224" s="16">
        <v>394.32</v>
      </c>
      <c r="M224" s="16">
        <v>528</v>
      </c>
      <c r="N224" s="11">
        <v>528</v>
      </c>
      <c r="O224" s="15">
        <f t="shared" si="63"/>
        <v>1</v>
      </c>
      <c r="P224" s="16">
        <v>1294</v>
      </c>
      <c r="Q224" s="11">
        <v>1500</v>
      </c>
      <c r="R224" s="10">
        <v>550</v>
      </c>
      <c r="S224" s="10">
        <v>2225</v>
      </c>
      <c r="T224" s="11">
        <v>1220</v>
      </c>
      <c r="U224" s="11">
        <v>1579</v>
      </c>
      <c r="V224" s="11">
        <v>1500</v>
      </c>
      <c r="W224" s="11">
        <v>419</v>
      </c>
      <c r="X224" s="11">
        <v>1500</v>
      </c>
      <c r="Y224" s="11">
        <v>493</v>
      </c>
      <c r="Z224" s="11">
        <v>817</v>
      </c>
      <c r="AA224" s="11">
        <v>449</v>
      </c>
      <c r="AB224" s="16">
        <v>1361</v>
      </c>
      <c r="AC224" s="16">
        <v>1092</v>
      </c>
      <c r="AD224" s="16">
        <v>1500</v>
      </c>
      <c r="AE224" s="11">
        <v>341</v>
      </c>
      <c r="AF224" s="11">
        <v>1332</v>
      </c>
      <c r="AG224" s="11">
        <v>688</v>
      </c>
      <c r="AH224" s="11">
        <v>37</v>
      </c>
      <c r="AI224" s="11">
        <v>37</v>
      </c>
      <c r="AJ224" s="39">
        <v>1500</v>
      </c>
      <c r="AK224" s="185">
        <v>1500</v>
      </c>
      <c r="AL224" s="11"/>
      <c r="AM224" s="11"/>
    </row>
    <row r="225" spans="1:39" x14ac:dyDescent="0.25">
      <c r="A225" s="154">
        <v>410.3</v>
      </c>
      <c r="B225" s="45" t="s">
        <v>490</v>
      </c>
      <c r="C225" s="45"/>
      <c r="D225" s="45"/>
      <c r="G225" s="13">
        <v>1408</v>
      </c>
      <c r="H225" s="13"/>
      <c r="I225" s="13">
        <v>1137</v>
      </c>
      <c r="J225" s="11"/>
      <c r="K225" s="11">
        <v>366</v>
      </c>
      <c r="L225" s="16">
        <v>346.52</v>
      </c>
      <c r="M225" s="16">
        <v>548</v>
      </c>
      <c r="N225" s="11">
        <v>214</v>
      </c>
      <c r="O225" s="15">
        <f t="shared" si="63"/>
        <v>0.39051094890510951</v>
      </c>
      <c r="P225" s="16">
        <v>2243</v>
      </c>
      <c r="Q225" s="11">
        <v>3200</v>
      </c>
      <c r="R225" s="10">
        <v>3491</v>
      </c>
      <c r="S225" s="10">
        <v>5056</v>
      </c>
      <c r="T225" s="11">
        <v>5051</v>
      </c>
      <c r="U225" s="11">
        <v>3194</v>
      </c>
      <c r="V225" s="11">
        <v>4500</v>
      </c>
      <c r="W225" s="11">
        <v>1304</v>
      </c>
      <c r="X225" s="11">
        <v>4500</v>
      </c>
      <c r="Y225" s="11">
        <v>2854</v>
      </c>
      <c r="Z225" s="11">
        <v>1130</v>
      </c>
      <c r="AA225" s="11">
        <v>1130</v>
      </c>
      <c r="AB225" s="16">
        <v>1384</v>
      </c>
      <c r="AC225" s="16">
        <v>1384</v>
      </c>
      <c r="AD225" s="16">
        <v>1800</v>
      </c>
      <c r="AE225" s="11">
        <v>0</v>
      </c>
      <c r="AF225" s="11">
        <v>668</v>
      </c>
      <c r="AG225" s="11">
        <v>668</v>
      </c>
      <c r="AH225" s="11">
        <v>1275</v>
      </c>
      <c r="AI225" s="11">
        <v>1129</v>
      </c>
      <c r="AJ225" s="39">
        <v>1500</v>
      </c>
      <c r="AK225" s="185">
        <v>1500</v>
      </c>
      <c r="AL225" s="11"/>
      <c r="AM225" s="11"/>
    </row>
    <row r="226" spans="1:39" x14ac:dyDescent="0.25">
      <c r="A226" s="154">
        <v>410.31</v>
      </c>
      <c r="B226" s="45" t="s">
        <v>85</v>
      </c>
      <c r="C226" s="45"/>
      <c r="D226" s="45"/>
      <c r="G226" s="13"/>
      <c r="H226" s="13"/>
      <c r="I226" s="13"/>
      <c r="J226" s="11"/>
      <c r="K226" s="11">
        <v>8067</v>
      </c>
      <c r="L226" s="16"/>
      <c r="M226" s="16">
        <v>1005</v>
      </c>
      <c r="N226" s="11">
        <v>536</v>
      </c>
      <c r="O226" s="15">
        <f t="shared" si="63"/>
        <v>0.53333333333333333</v>
      </c>
      <c r="P226" s="16">
        <v>3005</v>
      </c>
      <c r="Q226" s="11">
        <v>4505</v>
      </c>
      <c r="R226" s="10">
        <v>1456</v>
      </c>
      <c r="S226" s="10">
        <v>2439</v>
      </c>
      <c r="T226" s="11">
        <v>805</v>
      </c>
      <c r="U226" s="11">
        <v>2925</v>
      </c>
      <c r="V226" s="11">
        <v>2500</v>
      </c>
      <c r="W226" s="11">
        <v>1734</v>
      </c>
      <c r="X226" s="11">
        <v>2500</v>
      </c>
      <c r="Y226" s="11">
        <v>2536</v>
      </c>
      <c r="Z226" s="11">
        <v>1656</v>
      </c>
      <c r="AA226" s="11">
        <v>577</v>
      </c>
      <c r="AB226" s="16">
        <v>1100</v>
      </c>
      <c r="AC226" s="16">
        <v>1010</v>
      </c>
      <c r="AD226" s="16">
        <v>2500</v>
      </c>
      <c r="AE226" s="11">
        <v>111</v>
      </c>
      <c r="AF226" s="11">
        <v>2019</v>
      </c>
      <c r="AG226" s="11">
        <v>1381</v>
      </c>
      <c r="AH226" s="11">
        <v>552</v>
      </c>
      <c r="AI226" s="11">
        <v>432</v>
      </c>
      <c r="AJ226" s="39">
        <v>2000</v>
      </c>
      <c r="AK226" s="185">
        <v>2000</v>
      </c>
      <c r="AL226" s="11"/>
      <c r="AM226" s="11"/>
    </row>
    <row r="227" spans="1:39" x14ac:dyDescent="0.25">
      <c r="A227" s="154">
        <v>410.33</v>
      </c>
      <c r="B227" s="45" t="s">
        <v>120</v>
      </c>
      <c r="C227" s="45"/>
      <c r="D227" s="45"/>
      <c r="G227" s="13">
        <v>1421</v>
      </c>
      <c r="H227" s="13"/>
      <c r="I227" s="13">
        <v>1700</v>
      </c>
      <c r="J227" s="11"/>
      <c r="K227" s="11">
        <v>1900</v>
      </c>
      <c r="L227" s="16">
        <v>1807.04</v>
      </c>
      <c r="M227" s="16">
        <v>2391</v>
      </c>
      <c r="N227" s="11">
        <v>1999</v>
      </c>
      <c r="O227" s="15">
        <f t="shared" si="63"/>
        <v>0.83605186114596408</v>
      </c>
      <c r="P227" s="16">
        <v>2259</v>
      </c>
      <c r="Q227" s="11">
        <v>2300</v>
      </c>
      <c r="R227" s="10">
        <v>2300</v>
      </c>
      <c r="S227" s="10">
        <v>1990</v>
      </c>
      <c r="T227" s="11">
        <v>1508</v>
      </c>
      <c r="U227" s="11">
        <v>2029</v>
      </c>
      <c r="V227" s="11">
        <v>2000</v>
      </c>
      <c r="W227" s="11">
        <v>1939</v>
      </c>
      <c r="X227" s="11">
        <v>2000</v>
      </c>
      <c r="Y227" s="11">
        <v>1723</v>
      </c>
      <c r="Z227" s="11">
        <v>1660</v>
      </c>
      <c r="AA227" s="11">
        <v>1388</v>
      </c>
      <c r="AB227" s="16">
        <v>1629</v>
      </c>
      <c r="AC227" s="16">
        <v>1357</v>
      </c>
      <c r="AD227" s="16">
        <v>2000</v>
      </c>
      <c r="AE227" s="11">
        <v>1098</v>
      </c>
      <c r="AF227" s="11">
        <v>2376</v>
      </c>
      <c r="AG227" s="11">
        <v>1703</v>
      </c>
      <c r="AH227" s="11">
        <v>2749</v>
      </c>
      <c r="AI227" s="11">
        <v>1825</v>
      </c>
      <c r="AJ227" s="39">
        <v>2700</v>
      </c>
      <c r="AK227" s="185">
        <v>3000</v>
      </c>
      <c r="AL227" s="11"/>
      <c r="AM227" s="11"/>
    </row>
    <row r="228" spans="1:39" x14ac:dyDescent="0.25">
      <c r="A228" s="154">
        <v>410.32</v>
      </c>
      <c r="B228" s="45" t="s">
        <v>69</v>
      </c>
      <c r="D228" s="45"/>
      <c r="G228" s="13">
        <v>4055</v>
      </c>
      <c r="H228" s="13"/>
      <c r="I228" s="13">
        <v>5858</v>
      </c>
      <c r="J228" s="11"/>
      <c r="K228" s="11">
        <v>6911</v>
      </c>
      <c r="L228" s="16">
        <v>6795.47</v>
      </c>
      <c r="M228" s="16">
        <v>8435</v>
      </c>
      <c r="N228" s="11">
        <v>6415</v>
      </c>
      <c r="O228" s="15">
        <f t="shared" si="63"/>
        <v>0.7605216360403082</v>
      </c>
      <c r="P228" s="16">
        <v>8887</v>
      </c>
      <c r="Q228" s="11">
        <v>10750</v>
      </c>
      <c r="R228" s="10">
        <v>12789</v>
      </c>
      <c r="S228" s="10">
        <v>9964</v>
      </c>
      <c r="T228" s="11">
        <v>8004</v>
      </c>
      <c r="U228" s="11">
        <v>14256</v>
      </c>
      <c r="V228" s="11">
        <v>12000</v>
      </c>
      <c r="W228" s="11">
        <v>10213</v>
      </c>
      <c r="X228" s="11">
        <v>12000</v>
      </c>
      <c r="Y228" s="11">
        <v>11226</v>
      </c>
      <c r="Z228" s="11">
        <v>10343</v>
      </c>
      <c r="AA228" s="11">
        <v>8032</v>
      </c>
      <c r="AB228" s="16">
        <v>9013</v>
      </c>
      <c r="AC228" s="16">
        <v>7540</v>
      </c>
      <c r="AD228" s="16">
        <v>12000</v>
      </c>
      <c r="AE228" s="11">
        <v>5921</v>
      </c>
      <c r="AF228" s="11">
        <v>9254</v>
      </c>
      <c r="AG228" s="11">
        <v>6312</v>
      </c>
      <c r="AH228" s="11">
        <v>8955</v>
      </c>
      <c r="AI228" s="11">
        <v>6363</v>
      </c>
      <c r="AJ228" s="39">
        <v>7500</v>
      </c>
      <c r="AK228" s="185">
        <v>8700</v>
      </c>
      <c r="AL228" s="11"/>
      <c r="AM228" s="11"/>
    </row>
    <row r="229" spans="1:39" x14ac:dyDescent="0.25">
      <c r="A229" s="154">
        <v>410.34</v>
      </c>
      <c r="B229" s="45" t="s">
        <v>86</v>
      </c>
      <c r="D229" s="45"/>
      <c r="G229" s="13"/>
      <c r="H229" s="13"/>
      <c r="I229" s="13"/>
      <c r="J229" s="11"/>
      <c r="K229" s="11">
        <v>0</v>
      </c>
      <c r="L229" s="16"/>
      <c r="M229" s="16">
        <v>11845</v>
      </c>
      <c r="N229" s="11">
        <v>10000</v>
      </c>
      <c r="O229" s="15">
        <f t="shared" si="63"/>
        <v>0.84423807513718874</v>
      </c>
      <c r="P229" s="16">
        <v>3050</v>
      </c>
      <c r="Q229" s="11">
        <v>3000</v>
      </c>
      <c r="R229" s="10">
        <v>2236</v>
      </c>
      <c r="S229" s="10">
        <v>4198</v>
      </c>
      <c r="T229" s="11">
        <v>3418</v>
      </c>
      <c r="U229" s="11">
        <v>250</v>
      </c>
      <c r="V229" s="11">
        <v>900</v>
      </c>
      <c r="W229" s="11">
        <v>651</v>
      </c>
      <c r="X229" s="11">
        <v>1500</v>
      </c>
      <c r="Y229" s="11">
        <v>1123</v>
      </c>
      <c r="Z229" s="11">
        <v>153</v>
      </c>
      <c r="AA229" s="11">
        <v>153</v>
      </c>
      <c r="AB229" s="16">
        <v>605</v>
      </c>
      <c r="AC229" s="16">
        <v>605</v>
      </c>
      <c r="AD229" s="16">
        <v>1800</v>
      </c>
      <c r="AE229" s="11">
        <v>3744</v>
      </c>
      <c r="AF229" s="11">
        <v>203</v>
      </c>
      <c r="AG229" s="11">
        <v>0</v>
      </c>
      <c r="AH229" s="11">
        <v>0</v>
      </c>
      <c r="AI229" s="11">
        <v>0</v>
      </c>
      <c r="AJ229" s="39">
        <v>0</v>
      </c>
      <c r="AK229" s="185">
        <v>4000</v>
      </c>
      <c r="AL229" s="11"/>
      <c r="AM229" s="11"/>
    </row>
    <row r="230" spans="1:39" x14ac:dyDescent="0.25">
      <c r="A230" s="154">
        <v>410.38</v>
      </c>
      <c r="B230" s="45" t="s">
        <v>438</v>
      </c>
      <c r="D230" s="45"/>
      <c r="G230" s="13"/>
      <c r="H230" s="13"/>
      <c r="I230" s="13"/>
      <c r="J230" s="11"/>
      <c r="K230" s="11"/>
      <c r="L230" s="16"/>
      <c r="M230" s="16"/>
      <c r="N230" s="11"/>
      <c r="O230" s="15"/>
      <c r="P230" s="16"/>
      <c r="Q230" s="11"/>
      <c r="R230" s="10"/>
      <c r="S230" s="10"/>
      <c r="T230" s="11"/>
      <c r="U230" s="11">
        <v>0</v>
      </c>
      <c r="V230" s="11"/>
      <c r="W230" s="11">
        <v>0</v>
      </c>
      <c r="X230" s="11"/>
      <c r="Y230" s="11">
        <v>0</v>
      </c>
      <c r="Z230" s="11">
        <v>0</v>
      </c>
      <c r="AA230" s="11"/>
      <c r="AB230" s="16">
        <v>0</v>
      </c>
      <c r="AC230" s="16"/>
      <c r="AD230" s="16">
        <v>0</v>
      </c>
      <c r="AE230" s="11">
        <v>0</v>
      </c>
      <c r="AF230" s="11">
        <v>2325</v>
      </c>
      <c r="AG230" s="11">
        <v>1830</v>
      </c>
      <c r="AH230" s="11">
        <v>0</v>
      </c>
      <c r="AI230" s="11">
        <v>0</v>
      </c>
      <c r="AJ230" s="39">
        <v>0</v>
      </c>
      <c r="AK230" s="185">
        <v>1000</v>
      </c>
      <c r="AL230" s="11"/>
      <c r="AM230" s="11"/>
    </row>
    <row r="231" spans="1:39" x14ac:dyDescent="0.25">
      <c r="A231" s="154">
        <v>410.5</v>
      </c>
      <c r="B231" s="45" t="s">
        <v>117</v>
      </c>
      <c r="D231" s="45"/>
      <c r="G231" s="13">
        <v>18117</v>
      </c>
      <c r="H231" s="13"/>
      <c r="I231" s="13">
        <v>20178</v>
      </c>
      <c r="J231" s="11"/>
      <c r="K231" s="11">
        <v>19905</v>
      </c>
      <c r="L231" s="16">
        <v>18518.259999999998</v>
      </c>
      <c r="M231" s="16">
        <v>17632</v>
      </c>
      <c r="N231" s="11">
        <v>14426</v>
      </c>
      <c r="O231" s="15">
        <f t="shared" si="63"/>
        <v>0.81817150635208713</v>
      </c>
      <c r="P231" s="16">
        <v>11108</v>
      </c>
      <c r="Q231" s="11">
        <v>16800</v>
      </c>
      <c r="R231" s="10">
        <v>16222</v>
      </c>
      <c r="S231" s="10">
        <v>18191</v>
      </c>
      <c r="T231" s="11">
        <v>14350</v>
      </c>
      <c r="U231" s="11">
        <v>24275</v>
      </c>
      <c r="V231" s="11">
        <v>22500</v>
      </c>
      <c r="W231" s="11">
        <v>20901</v>
      </c>
      <c r="X231" s="11">
        <v>21000</v>
      </c>
      <c r="Y231" s="11">
        <v>31402</v>
      </c>
      <c r="Z231" s="11">
        <v>16412</v>
      </c>
      <c r="AA231" s="11">
        <v>12583</v>
      </c>
      <c r="AB231" s="16">
        <v>25401</v>
      </c>
      <c r="AC231" s="16">
        <v>21899</v>
      </c>
      <c r="AD231" s="16">
        <v>18650</v>
      </c>
      <c r="AE231" s="11">
        <v>10563</v>
      </c>
      <c r="AF231" s="11">
        <v>33439</v>
      </c>
      <c r="AG231" s="11">
        <v>25796</v>
      </c>
      <c r="AH231" s="11">
        <v>17941</v>
      </c>
      <c r="AI231" s="11">
        <v>16392</v>
      </c>
      <c r="AJ231" s="39">
        <v>17000</v>
      </c>
      <c r="AK231" s="185">
        <v>13500</v>
      </c>
      <c r="AL231" s="11"/>
      <c r="AM231" s="11"/>
    </row>
    <row r="232" spans="1:39" x14ac:dyDescent="0.25">
      <c r="A232" s="154">
        <v>410.55</v>
      </c>
      <c r="B232" s="45" t="s">
        <v>118</v>
      </c>
      <c r="D232" s="45"/>
      <c r="G232" s="13">
        <v>25929</v>
      </c>
      <c r="H232" s="13"/>
      <c r="I232" s="13">
        <v>22661</v>
      </c>
      <c r="J232" s="11"/>
      <c r="K232" s="11">
        <v>40877</v>
      </c>
      <c r="L232" s="16">
        <v>37662.11</v>
      </c>
      <c r="M232" s="16">
        <v>33431</v>
      </c>
      <c r="N232" s="11">
        <v>25009</v>
      </c>
      <c r="O232" s="15">
        <f t="shared" si="63"/>
        <v>0.74807813107594745</v>
      </c>
      <c r="P232" s="16">
        <v>32812</v>
      </c>
      <c r="Q232" s="11">
        <v>42840</v>
      </c>
      <c r="R232" s="10">
        <v>30510</v>
      </c>
      <c r="S232" s="10">
        <v>20070</v>
      </c>
      <c r="T232" s="11">
        <v>16829</v>
      </c>
      <c r="U232" s="11">
        <v>20057</v>
      </c>
      <c r="V232" s="11">
        <v>22500</v>
      </c>
      <c r="W232" s="11">
        <v>18562</v>
      </c>
      <c r="X232" s="11">
        <v>23000</v>
      </c>
      <c r="Y232" s="11">
        <v>22740</v>
      </c>
      <c r="Z232" s="11">
        <v>18052</v>
      </c>
      <c r="AA232" s="11">
        <v>15263</v>
      </c>
      <c r="AB232" s="16">
        <v>12834</v>
      </c>
      <c r="AC232" s="16">
        <v>12834</v>
      </c>
      <c r="AD232" s="16">
        <v>16500</v>
      </c>
      <c r="AE232" s="11">
        <v>13267</v>
      </c>
      <c r="AF232" s="11">
        <v>27058</v>
      </c>
      <c r="AG232" s="11">
        <v>18429</v>
      </c>
      <c r="AH232" s="11">
        <v>18900</v>
      </c>
      <c r="AI232" s="11">
        <v>15841</v>
      </c>
      <c r="AJ232" s="39">
        <v>25000</v>
      </c>
      <c r="AK232" s="185">
        <v>20000</v>
      </c>
      <c r="AL232" s="11"/>
      <c r="AM232" s="11"/>
    </row>
    <row r="233" spans="1:39" x14ac:dyDescent="0.25">
      <c r="A233" s="154">
        <v>410.35</v>
      </c>
      <c r="B233" s="45" t="s">
        <v>284</v>
      </c>
      <c r="D233" s="45"/>
      <c r="G233" s="13">
        <v>0</v>
      </c>
      <c r="H233" s="13"/>
      <c r="I233" s="13">
        <v>0</v>
      </c>
      <c r="J233" s="11"/>
      <c r="K233" s="11">
        <v>0</v>
      </c>
      <c r="L233" s="16">
        <v>0</v>
      </c>
      <c r="M233" s="16">
        <v>775</v>
      </c>
      <c r="N233" s="11">
        <v>775</v>
      </c>
      <c r="O233" s="15">
        <f t="shared" si="63"/>
        <v>1</v>
      </c>
      <c r="P233" s="16">
        <v>410</v>
      </c>
      <c r="Q233" s="11">
        <v>900</v>
      </c>
      <c r="R233" s="10">
        <v>76</v>
      </c>
      <c r="S233" s="10">
        <v>606</v>
      </c>
      <c r="T233" s="11">
        <v>606</v>
      </c>
      <c r="U233" s="11">
        <v>110</v>
      </c>
      <c r="V233" s="11">
        <v>900</v>
      </c>
      <c r="W233" s="11">
        <v>15</v>
      </c>
      <c r="X233" s="11">
        <v>900</v>
      </c>
      <c r="Y233" s="11">
        <v>201</v>
      </c>
      <c r="Z233" s="11">
        <v>432</v>
      </c>
      <c r="AA233" s="11">
        <v>401</v>
      </c>
      <c r="AB233" s="16">
        <v>792</v>
      </c>
      <c r="AC233" s="16">
        <v>792</v>
      </c>
      <c r="AD233" s="16">
        <v>900</v>
      </c>
      <c r="AE233" s="11">
        <v>43</v>
      </c>
      <c r="AF233" s="11">
        <v>0</v>
      </c>
      <c r="AG233" s="11">
        <v>0</v>
      </c>
      <c r="AH233" s="11">
        <v>476</v>
      </c>
      <c r="AI233" s="11">
        <v>117</v>
      </c>
      <c r="AJ233" s="39">
        <v>900</v>
      </c>
      <c r="AK233" s="185">
        <v>1000</v>
      </c>
      <c r="AL233" s="11"/>
      <c r="AM233" s="11"/>
    </row>
    <row r="234" spans="1:39" x14ac:dyDescent="0.25">
      <c r="A234" s="154">
        <v>410.36</v>
      </c>
      <c r="B234" s="45" t="s">
        <v>285</v>
      </c>
      <c r="D234" s="45"/>
      <c r="G234" s="13">
        <v>0</v>
      </c>
      <c r="H234" s="13"/>
      <c r="I234" s="13">
        <v>0</v>
      </c>
      <c r="J234" s="11"/>
      <c r="K234" s="11">
        <v>0</v>
      </c>
      <c r="L234" s="16">
        <v>0</v>
      </c>
      <c r="M234" s="16">
        <v>9726</v>
      </c>
      <c r="N234" s="11">
        <v>7735</v>
      </c>
      <c r="O234" s="15">
        <f t="shared" si="63"/>
        <v>0.7952909726506272</v>
      </c>
      <c r="P234" s="16">
        <v>25952</v>
      </c>
      <c r="Q234" s="11">
        <v>28812</v>
      </c>
      <c r="R234" s="10">
        <v>30686</v>
      </c>
      <c r="S234" s="10">
        <v>27491</v>
      </c>
      <c r="T234" s="11">
        <v>20307</v>
      </c>
      <c r="U234" s="11">
        <v>27605</v>
      </c>
      <c r="V234" s="11">
        <v>31880</v>
      </c>
      <c r="W234" s="11">
        <v>28693</v>
      </c>
      <c r="X234" s="16">
        <v>38945</v>
      </c>
      <c r="Y234" s="11">
        <v>30063</v>
      </c>
      <c r="Z234" s="11">
        <v>42793</v>
      </c>
      <c r="AA234" s="11">
        <v>26480</v>
      </c>
      <c r="AB234" s="16">
        <v>43010</v>
      </c>
      <c r="AC234" s="16">
        <v>35205</v>
      </c>
      <c r="AD234" s="16">
        <v>41200</v>
      </c>
      <c r="AE234" s="11">
        <v>30855</v>
      </c>
      <c r="AF234" s="11">
        <v>53832</v>
      </c>
      <c r="AG234" s="11">
        <v>37115</v>
      </c>
      <c r="AH234" s="11">
        <v>44501</v>
      </c>
      <c r="AI234" s="11">
        <v>33127</v>
      </c>
      <c r="AJ234" s="39">
        <v>48792</v>
      </c>
      <c r="AK234" s="185">
        <v>58400</v>
      </c>
      <c r="AL234" s="11"/>
      <c r="AM234" s="11"/>
    </row>
    <row r="235" spans="1:39" x14ac:dyDescent="0.25">
      <c r="A235" s="154">
        <v>410.14100000000002</v>
      </c>
      <c r="B235" s="45" t="s">
        <v>387</v>
      </c>
      <c r="D235" s="45"/>
      <c r="G235" s="13">
        <v>0</v>
      </c>
      <c r="H235" s="13"/>
      <c r="I235" s="13">
        <v>0</v>
      </c>
      <c r="J235" s="11"/>
      <c r="K235" s="11">
        <v>0</v>
      </c>
      <c r="L235" s="16">
        <v>0</v>
      </c>
      <c r="M235" s="16">
        <v>362</v>
      </c>
      <c r="N235" s="11">
        <v>362.95</v>
      </c>
      <c r="O235" s="15">
        <f t="shared" si="63"/>
        <v>1.0026243093922651</v>
      </c>
      <c r="P235" s="16">
        <v>0</v>
      </c>
      <c r="Q235" s="11">
        <v>0</v>
      </c>
      <c r="R235" s="10">
        <v>0</v>
      </c>
      <c r="S235" s="10">
        <v>0</v>
      </c>
      <c r="T235" s="11">
        <v>0</v>
      </c>
      <c r="U235" s="11">
        <v>0</v>
      </c>
      <c r="V235" s="11">
        <v>0</v>
      </c>
      <c r="W235" s="11">
        <v>0</v>
      </c>
      <c r="X235" s="11">
        <v>3000</v>
      </c>
      <c r="Y235" s="11">
        <v>2673</v>
      </c>
      <c r="Z235" s="11">
        <v>2645</v>
      </c>
      <c r="AA235" s="11">
        <v>2068</v>
      </c>
      <c r="AB235" s="16">
        <v>2798</v>
      </c>
      <c r="AC235" s="16">
        <v>2438</v>
      </c>
      <c r="AD235" s="16">
        <v>2700</v>
      </c>
      <c r="AE235" s="11">
        <v>2166</v>
      </c>
      <c r="AF235" s="11">
        <v>2022</v>
      </c>
      <c r="AG235" s="11">
        <v>1213</v>
      </c>
      <c r="AH235" s="11">
        <v>3422</v>
      </c>
      <c r="AI235" s="11">
        <v>2397</v>
      </c>
      <c r="AJ235" s="39">
        <v>3075</v>
      </c>
      <c r="AK235" s="185">
        <v>1500</v>
      </c>
      <c r="AL235" s="11"/>
      <c r="AM235" s="11"/>
    </row>
    <row r="236" spans="1:39" x14ac:dyDescent="0.25">
      <c r="A236" s="154">
        <v>410.75</v>
      </c>
      <c r="B236" s="45" t="s">
        <v>385</v>
      </c>
      <c r="D236" s="45"/>
      <c r="G236" s="13"/>
      <c r="H236" s="13"/>
      <c r="I236" s="13"/>
      <c r="J236" s="11"/>
      <c r="K236" s="11">
        <v>0</v>
      </c>
      <c r="L236" s="16"/>
      <c r="M236" s="16">
        <v>0</v>
      </c>
      <c r="N236" s="11"/>
      <c r="O236" s="15"/>
      <c r="P236" s="16">
        <v>0</v>
      </c>
      <c r="Q236" s="11"/>
      <c r="R236" s="10">
        <v>0</v>
      </c>
      <c r="S236" s="10">
        <v>0</v>
      </c>
      <c r="T236" s="11"/>
      <c r="U236" s="11">
        <v>0</v>
      </c>
      <c r="V236" s="11">
        <v>0</v>
      </c>
      <c r="W236" s="11">
        <v>109566</v>
      </c>
      <c r="X236" s="11">
        <v>125382</v>
      </c>
      <c r="Y236" s="16">
        <v>127000</v>
      </c>
      <c r="Z236" s="11">
        <v>149960</v>
      </c>
      <c r="AA236" s="16">
        <v>149960</v>
      </c>
      <c r="AB236" s="16">
        <v>146770</v>
      </c>
      <c r="AC236" s="16">
        <v>146771</v>
      </c>
      <c r="AD236" s="16">
        <v>141608</v>
      </c>
      <c r="AE236" s="11">
        <v>0</v>
      </c>
      <c r="AF236" s="11">
        <v>39295</v>
      </c>
      <c r="AG236" s="11">
        <v>40427</v>
      </c>
      <c r="AH236" s="16">
        <v>16285</v>
      </c>
      <c r="AI236" s="16">
        <v>44825.57</v>
      </c>
      <c r="AJ236" s="39">
        <v>49021</v>
      </c>
      <c r="AK236" s="186">
        <v>46620</v>
      </c>
      <c r="AL236" s="11"/>
      <c r="AM236" s="11"/>
    </row>
    <row r="237" spans="1:39" x14ac:dyDescent="0.25">
      <c r="A237" s="154">
        <v>410.25</v>
      </c>
      <c r="B237" s="45" t="s">
        <v>378</v>
      </c>
      <c r="D237" s="45"/>
      <c r="G237" s="13"/>
      <c r="H237" s="13"/>
      <c r="I237" s="13"/>
      <c r="J237" s="11"/>
      <c r="K237" s="11">
        <v>0</v>
      </c>
      <c r="L237" s="16"/>
      <c r="M237" s="16">
        <v>0</v>
      </c>
      <c r="N237" s="11"/>
      <c r="O237" s="15"/>
      <c r="P237" s="16">
        <v>0</v>
      </c>
      <c r="Q237" s="11"/>
      <c r="R237" s="10">
        <v>0</v>
      </c>
      <c r="S237" s="10">
        <v>0</v>
      </c>
      <c r="T237" s="11"/>
      <c r="U237" s="11">
        <v>0</v>
      </c>
      <c r="V237" s="11">
        <v>3900</v>
      </c>
      <c r="W237" s="11">
        <v>4135</v>
      </c>
      <c r="X237" s="11">
        <v>3900</v>
      </c>
      <c r="Y237" s="11">
        <v>5591</v>
      </c>
      <c r="Z237" s="11">
        <v>3993</v>
      </c>
      <c r="AA237" s="11">
        <v>3073</v>
      </c>
      <c r="AB237" s="16">
        <v>1863</v>
      </c>
      <c r="AC237" s="16">
        <v>1863</v>
      </c>
      <c r="AD237" s="16">
        <v>4200</v>
      </c>
      <c r="AE237" s="11">
        <v>0</v>
      </c>
      <c r="AF237" s="11">
        <v>4801</v>
      </c>
      <c r="AG237" s="11">
        <v>3653</v>
      </c>
      <c r="AH237" s="11">
        <v>5181</v>
      </c>
      <c r="AI237" s="11">
        <v>4242</v>
      </c>
      <c r="AJ237" s="39">
        <v>4200</v>
      </c>
      <c r="AK237" s="185">
        <v>5200</v>
      </c>
      <c r="AL237" s="11"/>
      <c r="AM237" s="11"/>
    </row>
    <row r="238" spans="1:39" x14ac:dyDescent="0.25">
      <c r="A238" s="154">
        <v>410.8</v>
      </c>
      <c r="B238" s="45" t="s">
        <v>291</v>
      </c>
      <c r="D238" s="45"/>
      <c r="G238" s="13">
        <v>41133</v>
      </c>
      <c r="H238" s="13"/>
      <c r="I238" s="13">
        <v>13716</v>
      </c>
      <c r="J238" s="11"/>
      <c r="K238" s="11">
        <v>36753</v>
      </c>
      <c r="L238" s="16">
        <v>32931.49</v>
      </c>
      <c r="M238" s="16">
        <v>0</v>
      </c>
      <c r="N238" s="11">
        <v>0</v>
      </c>
      <c r="O238" s="15">
        <v>0</v>
      </c>
      <c r="P238" s="16">
        <v>0</v>
      </c>
      <c r="Q238" s="11">
        <v>6000</v>
      </c>
      <c r="R238" s="10">
        <v>0</v>
      </c>
      <c r="S238" s="10">
        <v>30000</v>
      </c>
      <c r="T238" s="11">
        <v>30000</v>
      </c>
      <c r="U238" s="11">
        <v>63424</v>
      </c>
      <c r="V238" s="16">
        <v>25000</v>
      </c>
      <c r="W238" s="11">
        <v>25000</v>
      </c>
      <c r="X238" s="16">
        <v>15000</v>
      </c>
      <c r="Y238" s="16">
        <v>15000</v>
      </c>
      <c r="Z238" s="11">
        <v>32000</v>
      </c>
      <c r="AA238" s="11">
        <v>32000</v>
      </c>
      <c r="AB238" s="16">
        <v>32000</v>
      </c>
      <c r="AC238" s="16">
        <v>32000</v>
      </c>
      <c r="AD238" s="16">
        <v>32000</v>
      </c>
      <c r="AE238" s="16">
        <v>32000</v>
      </c>
      <c r="AF238" s="16">
        <v>37000</v>
      </c>
      <c r="AG238" s="11">
        <v>37000</v>
      </c>
      <c r="AH238" s="11">
        <v>37000</v>
      </c>
      <c r="AI238" s="11">
        <v>37000</v>
      </c>
      <c r="AJ238" s="37">
        <v>0</v>
      </c>
      <c r="AK238" s="185">
        <v>37000</v>
      </c>
      <c r="AL238" s="11"/>
      <c r="AM238" s="11"/>
    </row>
    <row r="239" spans="1:39" s="17" customFormat="1" ht="13.8" thickBot="1" x14ac:dyDescent="0.3">
      <c r="A239" s="64"/>
      <c r="B239" s="65" t="s">
        <v>121</v>
      </c>
      <c r="C239" s="58"/>
      <c r="D239" s="63"/>
      <c r="E239" s="58"/>
      <c r="F239" s="58"/>
      <c r="G239" s="54">
        <f>SUM(G198:G238)</f>
        <v>867337.71</v>
      </c>
      <c r="H239" s="54"/>
      <c r="I239" s="54" t="e">
        <f>SUM(I198:I238)</f>
        <v>#REF!</v>
      </c>
      <c r="J239" s="55"/>
      <c r="K239" s="55" t="e">
        <f>SUM(K198:K238)</f>
        <v>#REF!</v>
      </c>
      <c r="L239" s="55" t="e">
        <f>SUM(L198:L238)</f>
        <v>#REF!</v>
      </c>
      <c r="M239" s="55">
        <f>SUM(M198:M238)</f>
        <v>1300656.74</v>
      </c>
      <c r="N239" s="55" t="e">
        <f>SUM(N198:N238)</f>
        <v>#REF!</v>
      </c>
      <c r="O239" s="57" t="e">
        <f t="shared" si="63"/>
        <v>#REF!</v>
      </c>
      <c r="P239" s="56">
        <f t="shared" ref="P239:AC239" si="64">SUM(P198:P238)</f>
        <v>1378219</v>
      </c>
      <c r="Q239" s="55">
        <f t="shared" si="64"/>
        <v>1431931.73</v>
      </c>
      <c r="R239" s="56">
        <f t="shared" si="64"/>
        <v>1306829</v>
      </c>
      <c r="S239" s="56">
        <f t="shared" si="64"/>
        <v>1470403</v>
      </c>
      <c r="T239" s="55">
        <f t="shared" si="64"/>
        <v>1130785</v>
      </c>
      <c r="U239" s="55">
        <f t="shared" si="64"/>
        <v>1521999</v>
      </c>
      <c r="V239" s="55">
        <f t="shared" si="64"/>
        <v>1484651</v>
      </c>
      <c r="W239" s="55">
        <f t="shared" si="64"/>
        <v>1674155</v>
      </c>
      <c r="X239" s="55" t="e">
        <f t="shared" si="64"/>
        <v>#REF!</v>
      </c>
      <c r="Y239" s="55">
        <f t="shared" si="64"/>
        <v>1641387</v>
      </c>
      <c r="Z239" s="55">
        <f t="shared" si="64"/>
        <v>1781018</v>
      </c>
      <c r="AA239" s="55">
        <f t="shared" si="64"/>
        <v>1446491</v>
      </c>
      <c r="AB239" s="55">
        <f t="shared" si="64"/>
        <v>1713262</v>
      </c>
      <c r="AC239" s="55">
        <f t="shared" si="64"/>
        <v>1582928</v>
      </c>
      <c r="AD239" s="61">
        <f t="shared" ref="AD239:AK239" si="65">SUBTOTAL(9,AD198:AD238)</f>
        <v>1756673</v>
      </c>
      <c r="AE239" s="61">
        <f t="shared" si="65"/>
        <v>1145402</v>
      </c>
      <c r="AF239" s="55">
        <f t="shared" si="65"/>
        <v>1946723</v>
      </c>
      <c r="AG239" s="55">
        <f t="shared" si="65"/>
        <v>1346217</v>
      </c>
      <c r="AH239" s="55">
        <f t="shared" si="65"/>
        <v>1697132</v>
      </c>
      <c r="AI239" s="55">
        <f t="shared" si="65"/>
        <v>1348832.57</v>
      </c>
      <c r="AJ239" s="55">
        <f t="shared" si="65"/>
        <v>1702600</v>
      </c>
      <c r="AK239" s="61">
        <f t="shared" si="65"/>
        <v>1931104.08</v>
      </c>
      <c r="AL239" s="33"/>
      <c r="AM239" s="33"/>
    </row>
    <row r="240" spans="1:39" x14ac:dyDescent="0.25">
      <c r="A240" s="8"/>
      <c r="B240" s="45"/>
      <c r="D240" s="45"/>
      <c r="G240" s="13"/>
      <c r="H240" s="13"/>
      <c r="I240" s="13"/>
      <c r="J240" s="11"/>
      <c r="K240" s="11"/>
      <c r="L240" s="11"/>
      <c r="M240" s="11"/>
      <c r="N240" s="11"/>
      <c r="Q240" s="10"/>
      <c r="R240" s="10"/>
      <c r="S240" s="10"/>
      <c r="AL240" s="10"/>
      <c r="AM240" s="16"/>
    </row>
    <row r="241" spans="1:37" x14ac:dyDescent="0.25">
      <c r="A241" s="156">
        <v>412.01</v>
      </c>
      <c r="B241" s="45" t="s">
        <v>310</v>
      </c>
      <c r="D241" s="45"/>
      <c r="G241" s="13"/>
      <c r="H241" s="13"/>
      <c r="I241" s="13">
        <v>3500</v>
      </c>
      <c r="J241" s="11"/>
      <c r="K241" s="11">
        <v>3500</v>
      </c>
      <c r="L241" s="11"/>
      <c r="M241" s="11">
        <v>3500</v>
      </c>
      <c r="N241" s="11">
        <v>3500</v>
      </c>
      <c r="O241" s="15">
        <v>1</v>
      </c>
      <c r="P241" s="11">
        <v>3500</v>
      </c>
      <c r="Q241" s="11">
        <v>3500</v>
      </c>
      <c r="R241" s="10">
        <v>3500</v>
      </c>
      <c r="S241" s="10">
        <v>3500</v>
      </c>
      <c r="T241" s="11">
        <v>3500</v>
      </c>
      <c r="U241" s="11">
        <v>5000</v>
      </c>
      <c r="V241" s="11">
        <v>5000</v>
      </c>
      <c r="W241" s="11">
        <v>0</v>
      </c>
      <c r="X241" s="11">
        <v>5000</v>
      </c>
      <c r="Y241" s="11">
        <v>0</v>
      </c>
      <c r="Z241" s="16">
        <v>5000</v>
      </c>
      <c r="AA241" s="11">
        <v>0</v>
      </c>
      <c r="AB241" s="11">
        <v>5000</v>
      </c>
      <c r="AC241" s="11">
        <v>5000</v>
      </c>
      <c r="AD241" s="11">
        <v>5000</v>
      </c>
      <c r="AE241" s="11">
        <v>0</v>
      </c>
      <c r="AF241" s="11">
        <v>0</v>
      </c>
      <c r="AG241" s="11">
        <v>5000</v>
      </c>
      <c r="AH241" s="11">
        <v>5000</v>
      </c>
      <c r="AI241" s="11">
        <v>0</v>
      </c>
      <c r="AJ241" s="37">
        <v>10000</v>
      </c>
      <c r="AK241" s="11">
        <v>10000</v>
      </c>
    </row>
    <row r="242" spans="1:37" x14ac:dyDescent="0.25">
      <c r="A242" s="156">
        <v>412.02</v>
      </c>
      <c r="B242" s="45" t="s">
        <v>315</v>
      </c>
      <c r="D242" s="45"/>
      <c r="G242" s="13"/>
      <c r="H242" s="13"/>
      <c r="I242" s="13">
        <v>500</v>
      </c>
      <c r="J242" s="11"/>
      <c r="K242" s="11">
        <v>500</v>
      </c>
      <c r="L242" s="11"/>
      <c r="M242" s="11">
        <v>500</v>
      </c>
      <c r="N242" s="11">
        <v>500</v>
      </c>
      <c r="O242" s="15">
        <v>1</v>
      </c>
      <c r="P242" s="11">
        <v>500</v>
      </c>
      <c r="Q242" s="11">
        <v>500</v>
      </c>
      <c r="R242" s="10">
        <v>500</v>
      </c>
      <c r="S242" s="10">
        <v>1000</v>
      </c>
      <c r="T242" s="11">
        <v>1000</v>
      </c>
      <c r="U242" s="11">
        <v>1000</v>
      </c>
      <c r="V242" s="11">
        <v>1000</v>
      </c>
      <c r="W242" s="11">
        <v>1000</v>
      </c>
      <c r="X242" s="11">
        <v>1000</v>
      </c>
      <c r="Y242" s="11">
        <v>1000</v>
      </c>
      <c r="Z242" s="16">
        <v>1000</v>
      </c>
      <c r="AA242" s="11">
        <v>1000</v>
      </c>
      <c r="AB242" s="11">
        <v>0</v>
      </c>
      <c r="AC242" s="11">
        <v>0</v>
      </c>
      <c r="AD242" s="11">
        <v>0</v>
      </c>
      <c r="AE242" s="11">
        <v>0</v>
      </c>
      <c r="AF242" s="11">
        <v>1000</v>
      </c>
      <c r="AG242" s="11">
        <v>1000</v>
      </c>
      <c r="AH242" s="11">
        <v>1000</v>
      </c>
      <c r="AI242" s="11">
        <v>1000</v>
      </c>
      <c r="AJ242" s="39">
        <v>1000</v>
      </c>
      <c r="AK242" s="11">
        <v>1000</v>
      </c>
    </row>
    <row r="243" spans="1:37" x14ac:dyDescent="0.25">
      <c r="A243" s="156">
        <v>412</v>
      </c>
      <c r="B243" s="45" t="s">
        <v>400</v>
      </c>
      <c r="D243" s="45"/>
      <c r="G243" s="13"/>
      <c r="H243" s="13"/>
      <c r="I243" s="13"/>
      <c r="J243" s="11"/>
      <c r="K243" s="11">
        <v>0</v>
      </c>
      <c r="L243" s="11"/>
      <c r="M243" s="11">
        <v>0</v>
      </c>
      <c r="N243" s="11"/>
      <c r="O243" s="15"/>
      <c r="P243" s="11">
        <v>0</v>
      </c>
      <c r="Q243" s="11">
        <v>0</v>
      </c>
      <c r="R243" s="10">
        <v>0</v>
      </c>
      <c r="S243" s="10">
        <v>2000</v>
      </c>
      <c r="T243" s="11">
        <v>2000</v>
      </c>
      <c r="U243" s="16">
        <v>8000</v>
      </c>
      <c r="V243" s="11">
        <v>1000</v>
      </c>
      <c r="W243" s="11">
        <v>0</v>
      </c>
      <c r="X243" s="11">
        <v>4000</v>
      </c>
      <c r="Y243" s="11">
        <v>0</v>
      </c>
      <c r="Z243" s="16">
        <v>4000</v>
      </c>
      <c r="AA243" s="11">
        <v>4000</v>
      </c>
      <c r="AB243" s="16">
        <v>0</v>
      </c>
      <c r="AC243" s="16">
        <v>0</v>
      </c>
      <c r="AD243" s="11">
        <v>4000</v>
      </c>
      <c r="AE243" s="11">
        <v>4000</v>
      </c>
      <c r="AF243" s="11">
        <v>4000</v>
      </c>
      <c r="AG243" s="11">
        <v>4000</v>
      </c>
      <c r="AH243" s="11">
        <v>0</v>
      </c>
      <c r="AI243" s="11">
        <v>4000</v>
      </c>
      <c r="AJ243" s="39">
        <v>4000</v>
      </c>
      <c r="AK243" s="11">
        <v>4000</v>
      </c>
    </row>
    <row r="244" spans="1:37" x14ac:dyDescent="0.25">
      <c r="A244" s="156">
        <v>412.04</v>
      </c>
      <c r="B244" s="45" t="s">
        <v>371</v>
      </c>
      <c r="D244" s="45"/>
      <c r="G244" s="13"/>
      <c r="H244" s="13"/>
      <c r="I244" s="13"/>
      <c r="J244" s="11"/>
      <c r="K244" s="11">
        <v>0</v>
      </c>
      <c r="L244" s="11"/>
      <c r="M244" s="11">
        <v>0</v>
      </c>
      <c r="N244" s="11"/>
      <c r="O244" s="15"/>
      <c r="P244" s="11">
        <v>0</v>
      </c>
      <c r="Q244" s="11"/>
      <c r="R244" s="10">
        <v>0</v>
      </c>
      <c r="S244" s="10">
        <v>0</v>
      </c>
      <c r="T244" s="11">
        <v>0</v>
      </c>
      <c r="U244" s="11">
        <v>4000</v>
      </c>
      <c r="V244" s="11">
        <v>0</v>
      </c>
      <c r="W244" s="11">
        <v>0</v>
      </c>
      <c r="X244" s="16">
        <v>0</v>
      </c>
      <c r="Y244" s="11">
        <v>0</v>
      </c>
      <c r="Z244" s="16">
        <v>0</v>
      </c>
      <c r="AA244" s="11">
        <v>0</v>
      </c>
      <c r="AB244" s="11">
        <v>0</v>
      </c>
      <c r="AC244" s="11">
        <v>0</v>
      </c>
      <c r="AD244" s="11">
        <v>4000</v>
      </c>
      <c r="AE244" s="11">
        <v>4000</v>
      </c>
      <c r="AF244" s="11">
        <v>0</v>
      </c>
      <c r="AG244" s="11">
        <v>0</v>
      </c>
      <c r="AH244" s="11">
        <v>0</v>
      </c>
      <c r="AI244" s="11">
        <v>0</v>
      </c>
      <c r="AJ244" s="39">
        <v>0</v>
      </c>
      <c r="AK244" s="11">
        <v>4000</v>
      </c>
    </row>
    <row r="245" spans="1:37" x14ac:dyDescent="0.25">
      <c r="A245" s="156">
        <v>412.03</v>
      </c>
      <c r="B245" s="45" t="s">
        <v>349</v>
      </c>
      <c r="D245" s="45"/>
      <c r="G245" s="13"/>
      <c r="H245" s="13"/>
      <c r="I245" s="13">
        <v>0</v>
      </c>
      <c r="J245" s="11"/>
      <c r="K245" s="11">
        <v>0</v>
      </c>
      <c r="L245" s="11"/>
      <c r="M245" s="11">
        <v>0</v>
      </c>
      <c r="N245" s="11"/>
      <c r="O245" s="15"/>
      <c r="P245" s="11">
        <v>0</v>
      </c>
      <c r="Q245" s="11">
        <v>1000</v>
      </c>
      <c r="R245" s="10">
        <v>0</v>
      </c>
      <c r="S245" s="10">
        <v>0</v>
      </c>
      <c r="T245" s="11">
        <v>0</v>
      </c>
      <c r="U245" s="11">
        <v>0</v>
      </c>
      <c r="V245" s="11">
        <v>1000</v>
      </c>
      <c r="W245" s="11">
        <v>0</v>
      </c>
      <c r="X245" s="11">
        <v>1000</v>
      </c>
      <c r="Y245" s="11">
        <v>1000</v>
      </c>
      <c r="Z245" s="16">
        <v>1000</v>
      </c>
      <c r="AA245" s="11">
        <v>1000</v>
      </c>
      <c r="AB245" s="11">
        <v>1000</v>
      </c>
      <c r="AC245" s="11">
        <v>1000</v>
      </c>
      <c r="AD245" s="11">
        <v>1000</v>
      </c>
      <c r="AE245" s="11">
        <v>1000</v>
      </c>
      <c r="AF245" s="11">
        <v>0</v>
      </c>
      <c r="AG245" s="11">
        <v>0</v>
      </c>
      <c r="AH245" s="11">
        <v>0</v>
      </c>
      <c r="AI245" s="11">
        <v>0</v>
      </c>
      <c r="AJ245" s="39">
        <v>0</v>
      </c>
      <c r="AK245" s="11">
        <v>0</v>
      </c>
    </row>
    <row r="246" spans="1:37" s="17" customFormat="1" ht="13.8" thickBot="1" x14ac:dyDescent="0.3">
      <c r="A246" s="64"/>
      <c r="B246" s="65" t="s">
        <v>370</v>
      </c>
      <c r="C246" s="58"/>
      <c r="D246" s="63"/>
      <c r="E246" s="58"/>
      <c r="F246" s="58"/>
      <c r="G246" s="54"/>
      <c r="H246" s="54"/>
      <c r="I246" s="54">
        <f>SUM(I241)</f>
        <v>3500</v>
      </c>
      <c r="J246" s="55"/>
      <c r="K246" s="54">
        <f>SUM(K241)</f>
        <v>3500</v>
      </c>
      <c r="L246" s="54">
        <f>SUM(L241)</f>
        <v>0</v>
      </c>
      <c r="M246" s="54">
        <f>SUM(M241)</f>
        <v>3500</v>
      </c>
      <c r="N246" s="54">
        <f>SUM(N241)</f>
        <v>3500</v>
      </c>
      <c r="O246" s="57">
        <v>1</v>
      </c>
      <c r="P246" s="56">
        <f t="shared" ref="P246:U246" si="66">SUM(P241:P245)</f>
        <v>4000</v>
      </c>
      <c r="Q246" s="55">
        <f t="shared" si="66"/>
        <v>5000</v>
      </c>
      <c r="R246" s="56">
        <f t="shared" si="66"/>
        <v>4000</v>
      </c>
      <c r="S246" s="56">
        <f t="shared" si="66"/>
        <v>6500</v>
      </c>
      <c r="T246" s="55">
        <f t="shared" si="66"/>
        <v>6500</v>
      </c>
      <c r="U246" s="55">
        <f t="shared" si="66"/>
        <v>18000</v>
      </c>
      <c r="V246" s="55">
        <f t="shared" ref="V246:AA246" si="67">SUM(V241:V245)</f>
        <v>8000</v>
      </c>
      <c r="W246" s="55">
        <f t="shared" si="67"/>
        <v>1000</v>
      </c>
      <c r="X246" s="55">
        <f t="shared" si="67"/>
        <v>11000</v>
      </c>
      <c r="Y246" s="55">
        <f t="shared" si="67"/>
        <v>2000</v>
      </c>
      <c r="Z246" s="55">
        <f t="shared" si="67"/>
        <v>11000</v>
      </c>
      <c r="AA246" s="55">
        <f t="shared" si="67"/>
        <v>6000</v>
      </c>
      <c r="AB246" s="55">
        <f t="shared" ref="AB246:AF246" si="68">SUM(AB241:AB245)</f>
        <v>6000</v>
      </c>
      <c r="AC246" s="55">
        <f t="shared" si="68"/>
        <v>6000</v>
      </c>
      <c r="AD246" s="55">
        <f t="shared" si="68"/>
        <v>14000</v>
      </c>
      <c r="AE246" s="55">
        <f t="shared" si="68"/>
        <v>9000</v>
      </c>
      <c r="AF246" s="55">
        <f t="shared" si="68"/>
        <v>5000</v>
      </c>
      <c r="AG246" s="55">
        <f>SUBTOTAL(9,AG241:AG245)</f>
        <v>10000</v>
      </c>
      <c r="AH246" s="55">
        <f t="shared" ref="AH246:AK246" si="69">SUM(AH241:AH245)</f>
        <v>6000</v>
      </c>
      <c r="AI246" s="55">
        <f t="shared" si="69"/>
        <v>5000</v>
      </c>
      <c r="AJ246" s="55">
        <f t="shared" si="69"/>
        <v>15000</v>
      </c>
      <c r="AK246" s="55">
        <f t="shared" si="69"/>
        <v>19000</v>
      </c>
    </row>
    <row r="247" spans="1:37" x14ac:dyDescent="0.25">
      <c r="A247" s="8"/>
      <c r="B247" s="45"/>
      <c r="D247" s="35"/>
      <c r="G247" s="22"/>
      <c r="H247" s="22"/>
      <c r="I247" s="22"/>
      <c r="J247" s="24"/>
      <c r="K247" s="24"/>
      <c r="L247" s="24"/>
      <c r="Q247" s="10"/>
      <c r="R247" s="10"/>
      <c r="S247" s="10"/>
    </row>
    <row r="248" spans="1:37" x14ac:dyDescent="0.25">
      <c r="A248" s="156">
        <v>400.05</v>
      </c>
      <c r="B248" s="45" t="s">
        <v>122</v>
      </c>
      <c r="C248" s="35"/>
      <c r="D248" s="45"/>
      <c r="G248" s="13">
        <v>34278</v>
      </c>
      <c r="H248" s="13"/>
      <c r="I248" s="13">
        <v>45900</v>
      </c>
      <c r="J248" s="13"/>
      <c r="K248" s="13">
        <v>47277</v>
      </c>
      <c r="L248" s="34">
        <v>47277</v>
      </c>
      <c r="M248" s="34">
        <v>40595</v>
      </c>
      <c r="N248" s="11">
        <v>29297</v>
      </c>
      <c r="O248" s="15">
        <f t="shared" ref="O248:O262" si="70">SUM(N248/M248)</f>
        <v>0.72168986328365559</v>
      </c>
      <c r="P248" s="34">
        <v>46280</v>
      </c>
      <c r="Q248" s="11">
        <v>46966.2</v>
      </c>
      <c r="R248" s="10">
        <v>46974</v>
      </c>
      <c r="S248" s="10">
        <v>48375</v>
      </c>
      <c r="T248" s="11">
        <v>37212</v>
      </c>
      <c r="U248" s="11">
        <v>49826</v>
      </c>
      <c r="V248" s="11">
        <v>51320.78</v>
      </c>
      <c r="W248" s="11">
        <v>51321</v>
      </c>
      <c r="X248" s="11">
        <v>52731</v>
      </c>
      <c r="Y248" s="11">
        <v>54760</v>
      </c>
      <c r="Z248" s="11">
        <v>57731</v>
      </c>
      <c r="AA248" s="11">
        <v>46629</v>
      </c>
      <c r="AB248" s="11">
        <v>59319</v>
      </c>
      <c r="AC248" s="11">
        <v>52474</v>
      </c>
      <c r="AD248" s="11">
        <v>59319</v>
      </c>
      <c r="AE248" s="11">
        <v>38785</v>
      </c>
      <c r="AF248" s="11">
        <v>62878</v>
      </c>
      <c r="AG248" s="11">
        <v>42710</v>
      </c>
      <c r="AH248" s="11">
        <v>63875</v>
      </c>
      <c r="AI248" s="11">
        <v>48759</v>
      </c>
      <c r="AJ248" s="39">
        <v>65130</v>
      </c>
      <c r="AK248" s="11">
        <v>67084</v>
      </c>
    </row>
    <row r="249" spans="1:37" x14ac:dyDescent="0.25">
      <c r="A249" s="156">
        <v>400.05099999999999</v>
      </c>
      <c r="B249" s="45" t="s">
        <v>66</v>
      </c>
      <c r="C249" s="35"/>
      <c r="D249" s="45"/>
      <c r="G249" s="13">
        <v>0</v>
      </c>
      <c r="H249" s="13"/>
      <c r="I249" s="13">
        <v>0</v>
      </c>
      <c r="J249" s="13"/>
      <c r="K249" s="13">
        <v>0</v>
      </c>
      <c r="L249" s="34">
        <v>0</v>
      </c>
      <c r="M249" s="34">
        <v>0</v>
      </c>
      <c r="N249" s="11">
        <v>0</v>
      </c>
      <c r="O249" s="15">
        <v>0</v>
      </c>
      <c r="P249" s="34">
        <v>0</v>
      </c>
      <c r="Q249" s="11">
        <v>0</v>
      </c>
      <c r="R249" s="10">
        <v>0</v>
      </c>
      <c r="S249" s="10">
        <v>0</v>
      </c>
      <c r="T249" s="11">
        <v>0</v>
      </c>
      <c r="U249" s="11">
        <v>0</v>
      </c>
      <c r="V249" s="16">
        <v>250</v>
      </c>
      <c r="W249" s="11">
        <v>250</v>
      </c>
      <c r="X249" s="11">
        <v>300</v>
      </c>
      <c r="Y249" s="11">
        <v>300</v>
      </c>
      <c r="Z249" s="11">
        <v>350</v>
      </c>
      <c r="AA249" s="11">
        <v>350</v>
      </c>
      <c r="AB249" s="11">
        <v>400</v>
      </c>
      <c r="AC249" s="11">
        <v>400</v>
      </c>
      <c r="AD249" s="11">
        <v>450</v>
      </c>
      <c r="AE249" s="11">
        <v>450</v>
      </c>
      <c r="AF249" s="11">
        <v>500</v>
      </c>
      <c r="AG249" s="11">
        <v>500</v>
      </c>
      <c r="AH249" s="11">
        <v>550</v>
      </c>
      <c r="AI249" s="11">
        <v>550</v>
      </c>
      <c r="AJ249" s="39">
        <v>600</v>
      </c>
      <c r="AK249" s="11">
        <v>0</v>
      </c>
    </row>
    <row r="250" spans="1:37" x14ac:dyDescent="0.25">
      <c r="A250" s="156">
        <v>400.05200000000002</v>
      </c>
      <c r="B250" s="45" t="s">
        <v>68</v>
      </c>
      <c r="C250" s="35"/>
      <c r="D250" s="45"/>
      <c r="G250" s="13">
        <v>1297.8</v>
      </c>
      <c r="H250" s="13"/>
      <c r="I250" s="34">
        <v>1297.8</v>
      </c>
      <c r="J250" s="13"/>
      <c r="K250" s="13">
        <v>1500</v>
      </c>
      <c r="L250" s="34">
        <v>1324.2</v>
      </c>
      <c r="M250" s="34">
        <v>1363.8</v>
      </c>
      <c r="N250" s="11">
        <v>1364</v>
      </c>
      <c r="O250" s="15">
        <f t="shared" si="70"/>
        <v>1.0001466490687785</v>
      </c>
      <c r="P250" s="34">
        <v>1531</v>
      </c>
      <c r="Q250" s="11">
        <v>2225</v>
      </c>
      <c r="R250" s="10">
        <v>1749</v>
      </c>
      <c r="S250" s="10">
        <v>903</v>
      </c>
      <c r="T250" s="11">
        <v>903</v>
      </c>
      <c r="U250" s="11">
        <v>1012</v>
      </c>
      <c r="V250" s="16">
        <v>2395</v>
      </c>
      <c r="W250" s="11">
        <v>1431</v>
      </c>
      <c r="X250" s="16">
        <v>1628.22</v>
      </c>
      <c r="Y250" s="11">
        <v>1962</v>
      </c>
      <c r="Z250" s="16">
        <v>3085</v>
      </c>
      <c r="AA250" s="16">
        <v>1420</v>
      </c>
      <c r="AB250" s="16">
        <v>3149</v>
      </c>
      <c r="AC250" s="16">
        <v>2008</v>
      </c>
      <c r="AD250" s="16">
        <v>2851</v>
      </c>
      <c r="AE250" s="11">
        <v>1711</v>
      </c>
      <c r="AF250" s="16">
        <v>2726</v>
      </c>
      <c r="AG250" s="11">
        <v>1540</v>
      </c>
      <c r="AH250" s="11">
        <v>2939</v>
      </c>
      <c r="AI250" s="11">
        <v>1720</v>
      </c>
      <c r="AJ250" s="37">
        <v>2803.24</v>
      </c>
      <c r="AK250" s="11">
        <v>0</v>
      </c>
    </row>
    <row r="251" spans="1:37" x14ac:dyDescent="0.25">
      <c r="A251" s="156">
        <v>400.053</v>
      </c>
      <c r="B251" s="45" t="s">
        <v>65</v>
      </c>
      <c r="C251" s="35"/>
      <c r="D251" s="45"/>
      <c r="G251" s="13">
        <f>SUM(G247:G249)*(7.65%)</f>
        <v>2622.2669999999998</v>
      </c>
      <c r="H251" s="13"/>
      <c r="I251" s="13">
        <f>SUM(I248)*(7.65%)</f>
        <v>3511.35</v>
      </c>
      <c r="J251" s="11"/>
      <c r="K251" s="13">
        <f>SUM(K248:K249)*7.65%</f>
        <v>3616.6905000000002</v>
      </c>
      <c r="L251" s="13">
        <f>SUM(L248:L249)*7.65%</f>
        <v>3616.6905000000002</v>
      </c>
      <c r="M251" s="13">
        <v>3131</v>
      </c>
      <c r="N251" s="13">
        <f>SUM(N248:N249)*7.65%</f>
        <v>2241.2204999999999</v>
      </c>
      <c r="O251" s="15">
        <f t="shared" si="70"/>
        <v>0.71581619290961351</v>
      </c>
      <c r="P251" s="13">
        <v>3540</v>
      </c>
      <c r="Q251" s="11">
        <f>SUM(Q248:Q250)*7.65%</f>
        <v>3763.1267999999995</v>
      </c>
      <c r="R251" s="10">
        <v>3658</v>
      </c>
      <c r="S251" s="10">
        <v>3700</v>
      </c>
      <c r="T251" s="11">
        <v>2847</v>
      </c>
      <c r="U251" s="11">
        <v>3889</v>
      </c>
      <c r="V251" s="11">
        <f>SUM(V248:V250)*7.65%</f>
        <v>4128.3821699999999</v>
      </c>
      <c r="W251" s="11">
        <v>4022</v>
      </c>
      <c r="X251" s="11">
        <f>SUM(X248:X250)*7.65%</f>
        <v>4181.4303300000001</v>
      </c>
      <c r="Y251" s="11">
        <v>4229</v>
      </c>
      <c r="Z251" s="11">
        <v>4552</v>
      </c>
      <c r="AA251" s="11">
        <v>3702</v>
      </c>
      <c r="AB251" s="11">
        <v>4775</v>
      </c>
      <c r="AC251" s="11">
        <v>4162</v>
      </c>
      <c r="AD251" s="11">
        <f>SUBTOTAL(9,AD248:AD250)*7.65%</f>
        <v>4790.43</v>
      </c>
      <c r="AE251" s="11">
        <v>2967</v>
      </c>
      <c r="AF251" s="11">
        <v>4837</v>
      </c>
      <c r="AG251" s="11">
        <v>3385</v>
      </c>
      <c r="AH251" s="11">
        <v>5110</v>
      </c>
      <c r="AI251" s="11">
        <v>3859</v>
      </c>
      <c r="AJ251" s="37">
        <v>5242.8500000000004</v>
      </c>
      <c r="AK251" s="16">
        <f>SUBTOTAL(9,AK248:AK250)*7.65%</f>
        <v>5131.9259999999995</v>
      </c>
    </row>
    <row r="252" spans="1:37" x14ac:dyDescent="0.25">
      <c r="A252" s="156">
        <v>400.05399999999997</v>
      </c>
      <c r="B252" s="45" t="s">
        <v>67</v>
      </c>
      <c r="C252" s="45"/>
      <c r="D252" s="45"/>
      <c r="G252" s="22">
        <v>1300</v>
      </c>
      <c r="H252" s="22"/>
      <c r="I252" s="22">
        <v>1300</v>
      </c>
      <c r="J252" s="24"/>
      <c r="K252" s="24">
        <v>1300</v>
      </c>
      <c r="L252" s="24">
        <v>1300</v>
      </c>
      <c r="M252" s="31">
        <v>1300</v>
      </c>
      <c r="N252" s="11">
        <v>1300</v>
      </c>
      <c r="O252" s="15">
        <f t="shared" si="70"/>
        <v>1</v>
      </c>
      <c r="P252" s="31">
        <v>1300</v>
      </c>
      <c r="Q252" s="11">
        <v>1300</v>
      </c>
      <c r="R252" s="10">
        <v>911</v>
      </c>
      <c r="S252" s="10">
        <v>2278</v>
      </c>
      <c r="T252" s="11">
        <v>1794</v>
      </c>
      <c r="U252" s="11">
        <v>2453</v>
      </c>
      <c r="V252" s="11">
        <v>2472.7600000000002</v>
      </c>
      <c r="W252" s="11">
        <v>3835</v>
      </c>
      <c r="X252" s="11">
        <v>2555</v>
      </c>
      <c r="Y252" s="16">
        <v>2569</v>
      </c>
      <c r="Z252" s="16">
        <v>2670</v>
      </c>
      <c r="AA252" s="16">
        <v>2359</v>
      </c>
      <c r="AB252" s="16">
        <v>2189</v>
      </c>
      <c r="AC252" s="16">
        <v>1870</v>
      </c>
      <c r="AD252" s="16">
        <v>2686</v>
      </c>
      <c r="AE252" s="11">
        <v>273</v>
      </c>
      <c r="AF252" s="11">
        <v>4417</v>
      </c>
      <c r="AG252" s="11">
        <v>2215</v>
      </c>
      <c r="AH252" s="11">
        <v>3267</v>
      </c>
      <c r="AI252" s="11">
        <v>2633</v>
      </c>
      <c r="AJ252" s="37">
        <v>3302.62</v>
      </c>
      <c r="AK252" s="16">
        <v>4341.68</v>
      </c>
    </row>
    <row r="253" spans="1:37" x14ac:dyDescent="0.25">
      <c r="A253" s="156">
        <v>400.05500000000001</v>
      </c>
      <c r="B253" s="45" t="s">
        <v>74</v>
      </c>
      <c r="C253" s="45"/>
      <c r="D253" s="45"/>
      <c r="G253" s="13">
        <v>0</v>
      </c>
      <c r="H253" s="13">
        <f>SUM(H248:H252)</f>
        <v>0</v>
      </c>
      <c r="I253" s="13">
        <v>15000</v>
      </c>
      <c r="J253" s="13">
        <f>SUM(J248:J252)</f>
        <v>0</v>
      </c>
      <c r="K253" s="13">
        <v>19347</v>
      </c>
      <c r="L253" s="23">
        <v>18852</v>
      </c>
      <c r="M253" s="23">
        <v>18385</v>
      </c>
      <c r="N253" s="11">
        <v>13017</v>
      </c>
      <c r="O253" s="15">
        <f t="shared" si="70"/>
        <v>0.7080228447103617</v>
      </c>
      <c r="P253" s="23">
        <v>22842</v>
      </c>
      <c r="Q253" s="11">
        <v>25830</v>
      </c>
      <c r="R253" s="10">
        <v>24545</v>
      </c>
      <c r="S253" s="10">
        <v>27097</v>
      </c>
      <c r="T253" s="11">
        <v>20266</v>
      </c>
      <c r="U253" s="11">
        <v>27222</v>
      </c>
      <c r="V253" s="16">
        <v>29436.06</v>
      </c>
      <c r="W253" s="16">
        <v>31158</v>
      </c>
      <c r="X253" s="16">
        <v>29975</v>
      </c>
      <c r="Y253" s="11">
        <v>32248</v>
      </c>
      <c r="Z253" s="16">
        <v>31933</v>
      </c>
      <c r="AA253" s="16">
        <v>26323</v>
      </c>
      <c r="AB253" s="16">
        <v>32703</v>
      </c>
      <c r="AC253" s="16">
        <v>33034</v>
      </c>
      <c r="AD253" s="16">
        <v>34140</v>
      </c>
      <c r="AE253" s="11">
        <v>29467</v>
      </c>
      <c r="AF253" s="16">
        <v>39856.53</v>
      </c>
      <c r="AG253" s="11">
        <v>33737</v>
      </c>
      <c r="AH253" s="11">
        <v>40973</v>
      </c>
      <c r="AI253" s="11">
        <v>34262</v>
      </c>
      <c r="AJ253" s="37">
        <v>43271.92</v>
      </c>
      <c r="AK253" s="16">
        <v>44300.55</v>
      </c>
    </row>
    <row r="254" spans="1:37" x14ac:dyDescent="0.25">
      <c r="A254" s="156">
        <v>400.05599999999998</v>
      </c>
      <c r="B254" s="45" t="s">
        <v>375</v>
      </c>
      <c r="C254" s="45"/>
      <c r="D254" s="45"/>
      <c r="G254" s="13">
        <v>250</v>
      </c>
      <c r="H254" s="13"/>
      <c r="I254" s="13">
        <v>250</v>
      </c>
      <c r="J254" s="11"/>
      <c r="K254" s="11">
        <v>250</v>
      </c>
      <c r="L254" s="11">
        <v>360</v>
      </c>
      <c r="M254" s="11">
        <v>293</v>
      </c>
      <c r="N254" s="11">
        <v>220</v>
      </c>
      <c r="O254" s="15">
        <f t="shared" si="70"/>
        <v>0.75085324232081907</v>
      </c>
      <c r="P254" s="11">
        <v>256</v>
      </c>
      <c r="Q254" s="11">
        <v>360</v>
      </c>
      <c r="R254" s="10">
        <v>286</v>
      </c>
      <c r="S254" s="10">
        <v>997</v>
      </c>
      <c r="T254" s="11">
        <v>872</v>
      </c>
      <c r="U254" s="11">
        <v>1246</v>
      </c>
      <c r="V254" s="16">
        <v>1250</v>
      </c>
      <c r="W254" s="11">
        <v>1227</v>
      </c>
      <c r="X254" s="11">
        <v>1250</v>
      </c>
      <c r="Y254" s="11">
        <v>1512</v>
      </c>
      <c r="Z254" s="11">
        <v>1246</v>
      </c>
      <c r="AA254" s="11">
        <v>989</v>
      </c>
      <c r="AB254" s="11">
        <v>1322</v>
      </c>
      <c r="AC254" s="11">
        <v>1158</v>
      </c>
      <c r="AD254" s="11">
        <v>1400</v>
      </c>
      <c r="AE254" s="11">
        <v>654</v>
      </c>
      <c r="AF254" s="11">
        <v>1254</v>
      </c>
      <c r="AG254" s="11">
        <v>925</v>
      </c>
      <c r="AH254" s="11">
        <v>960</v>
      </c>
      <c r="AI254" s="11">
        <v>640</v>
      </c>
      <c r="AJ254" s="39">
        <v>1400</v>
      </c>
      <c r="AK254" s="11">
        <v>1000</v>
      </c>
    </row>
    <row r="255" spans="1:37" x14ac:dyDescent="0.25">
      <c r="A255" s="156">
        <v>400.05700000000002</v>
      </c>
      <c r="B255" s="45" t="s">
        <v>70</v>
      </c>
      <c r="C255" s="45"/>
      <c r="D255" s="45"/>
      <c r="G255" s="13">
        <v>0</v>
      </c>
      <c r="H255" s="13"/>
      <c r="I255" s="13">
        <v>0</v>
      </c>
      <c r="J255" s="11"/>
      <c r="K255" s="11">
        <v>0</v>
      </c>
      <c r="L255" s="16">
        <v>100</v>
      </c>
      <c r="M255" s="11">
        <v>688</v>
      </c>
      <c r="N255" s="11">
        <v>443</v>
      </c>
      <c r="O255" s="15">
        <f t="shared" si="70"/>
        <v>0.64389534883720934</v>
      </c>
      <c r="P255" s="11">
        <v>837</v>
      </c>
      <c r="Q255" s="11">
        <v>500</v>
      </c>
      <c r="R255" s="10">
        <v>1850</v>
      </c>
      <c r="S255" s="10">
        <v>595</v>
      </c>
      <c r="T255" s="11">
        <v>575</v>
      </c>
      <c r="U255" s="11">
        <v>500</v>
      </c>
      <c r="V255" s="11">
        <v>1000</v>
      </c>
      <c r="W255" s="11">
        <v>250</v>
      </c>
      <c r="X255" s="11">
        <v>1000</v>
      </c>
      <c r="Y255" s="11">
        <v>125</v>
      </c>
      <c r="Z255" s="11">
        <v>127</v>
      </c>
      <c r="AA255" s="11">
        <v>25</v>
      </c>
      <c r="AB255" s="11">
        <v>503</v>
      </c>
      <c r="AC255" s="11">
        <v>503</v>
      </c>
      <c r="AD255" s="11">
        <v>600</v>
      </c>
      <c r="AE255" s="11">
        <v>175</v>
      </c>
      <c r="AF255" s="11">
        <v>302</v>
      </c>
      <c r="AG255" s="11">
        <v>85</v>
      </c>
      <c r="AH255" s="11">
        <v>279</v>
      </c>
      <c r="AI255" s="11">
        <v>278</v>
      </c>
      <c r="AJ255" s="39">
        <v>600</v>
      </c>
      <c r="AK255" s="11">
        <v>1000</v>
      </c>
    </row>
    <row r="256" spans="1:37" x14ac:dyDescent="0.25">
      <c r="A256" s="156">
        <v>408.02499999999998</v>
      </c>
      <c r="B256" s="45" t="s">
        <v>123</v>
      </c>
      <c r="C256" s="45"/>
      <c r="D256" s="45"/>
      <c r="G256" s="13">
        <v>16757</v>
      </c>
      <c r="H256" s="13"/>
      <c r="I256" s="13">
        <v>25342</v>
      </c>
      <c r="J256" s="11"/>
      <c r="K256" s="11">
        <v>17656</v>
      </c>
      <c r="L256" s="11">
        <v>17391</v>
      </c>
      <c r="M256" s="11">
        <v>11997</v>
      </c>
      <c r="N256" s="11">
        <v>11909</v>
      </c>
      <c r="O256" s="15">
        <f t="shared" si="70"/>
        <v>0.99266483287488538</v>
      </c>
      <c r="P256" s="11">
        <v>14293</v>
      </c>
      <c r="Q256" s="11">
        <v>15000</v>
      </c>
      <c r="R256" s="10">
        <v>13444</v>
      </c>
      <c r="S256" s="10">
        <v>9796</v>
      </c>
      <c r="T256" s="11">
        <v>7564</v>
      </c>
      <c r="U256" s="11">
        <v>11145</v>
      </c>
      <c r="V256" s="11">
        <v>10000</v>
      </c>
      <c r="W256" s="11">
        <v>11284</v>
      </c>
      <c r="X256" s="11">
        <v>10000</v>
      </c>
      <c r="Y256" s="11">
        <v>9703</v>
      </c>
      <c r="Z256" s="11">
        <v>8266</v>
      </c>
      <c r="AA256" s="11">
        <v>5301</v>
      </c>
      <c r="AB256" s="11">
        <v>3751</v>
      </c>
      <c r="AC256" s="11">
        <v>3503</v>
      </c>
      <c r="AD256" s="11">
        <v>6500</v>
      </c>
      <c r="AE256" s="11">
        <v>310</v>
      </c>
      <c r="AF256" s="11">
        <v>5069</v>
      </c>
      <c r="AG256" s="11">
        <v>2700</v>
      </c>
      <c r="AH256" s="16">
        <v>14732</v>
      </c>
      <c r="AI256" s="11">
        <v>14732</v>
      </c>
      <c r="AJ256" s="37">
        <v>15000</v>
      </c>
      <c r="AK256" s="11">
        <v>15000</v>
      </c>
    </row>
    <row r="257" spans="1:38" x14ac:dyDescent="0.25">
      <c r="A257" s="156">
        <v>408.01400000000001</v>
      </c>
      <c r="B257" s="45" t="s">
        <v>124</v>
      </c>
      <c r="C257" s="45"/>
      <c r="D257" s="45"/>
      <c r="G257" s="13">
        <v>41015</v>
      </c>
      <c r="H257" s="13"/>
      <c r="I257" s="13">
        <v>29185</v>
      </c>
      <c r="J257" s="11"/>
      <c r="K257" s="11">
        <v>14575</v>
      </c>
      <c r="L257" s="11">
        <v>10000</v>
      </c>
      <c r="M257" s="11">
        <v>12971</v>
      </c>
      <c r="N257" s="11">
        <v>8776</v>
      </c>
      <c r="O257" s="15">
        <f t="shared" si="70"/>
        <v>0.67658623082260427</v>
      </c>
      <c r="P257" s="11">
        <v>15394</v>
      </c>
      <c r="Q257" s="11">
        <v>14000</v>
      </c>
      <c r="R257" s="10">
        <v>7838</v>
      </c>
      <c r="S257" s="10">
        <v>28569</v>
      </c>
      <c r="T257" s="11">
        <v>22859</v>
      </c>
      <c r="U257" s="11">
        <v>36595</v>
      </c>
      <c r="V257" s="11">
        <v>28000</v>
      </c>
      <c r="W257" s="11">
        <v>32657</v>
      </c>
      <c r="X257" s="11">
        <v>28000</v>
      </c>
      <c r="Y257" s="11">
        <v>30924</v>
      </c>
      <c r="Z257" s="11">
        <v>22595</v>
      </c>
      <c r="AA257" s="11">
        <v>19189</v>
      </c>
      <c r="AB257" s="11">
        <v>24641</v>
      </c>
      <c r="AC257" s="11">
        <v>23180</v>
      </c>
      <c r="AD257" s="11">
        <v>25000</v>
      </c>
      <c r="AE257" s="11">
        <v>10828</v>
      </c>
      <c r="AF257" s="11">
        <v>47403</v>
      </c>
      <c r="AG257" s="16">
        <v>43349</v>
      </c>
      <c r="AH257" s="16">
        <v>28475</v>
      </c>
      <c r="AI257" s="11">
        <v>24431</v>
      </c>
      <c r="AJ257" s="37">
        <v>25000</v>
      </c>
      <c r="AK257" s="11">
        <v>25000</v>
      </c>
    </row>
    <row r="258" spans="1:38" x14ac:dyDescent="0.25">
      <c r="A258" s="156">
        <v>408.01900000000001</v>
      </c>
      <c r="B258" s="45" t="s">
        <v>29</v>
      </c>
      <c r="C258" s="45"/>
      <c r="D258" s="45"/>
      <c r="G258" s="13">
        <v>0</v>
      </c>
      <c r="H258" s="13"/>
      <c r="I258" s="13">
        <v>0</v>
      </c>
      <c r="J258" s="11"/>
      <c r="K258" s="11">
        <v>160</v>
      </c>
      <c r="L258" s="16">
        <v>380</v>
      </c>
      <c r="M258" s="11">
        <v>696</v>
      </c>
      <c r="N258" s="11">
        <v>528</v>
      </c>
      <c r="O258" s="15">
        <f t="shared" si="70"/>
        <v>0.75862068965517238</v>
      </c>
      <c r="P258" s="11">
        <v>784</v>
      </c>
      <c r="Q258" s="11">
        <v>650</v>
      </c>
      <c r="R258" s="10">
        <v>684</v>
      </c>
      <c r="S258" s="10">
        <v>920</v>
      </c>
      <c r="T258" s="11">
        <v>660</v>
      </c>
      <c r="U258" s="11">
        <v>172</v>
      </c>
      <c r="V258" s="11">
        <v>920</v>
      </c>
      <c r="W258" s="16">
        <v>556</v>
      </c>
      <c r="X258" s="11">
        <v>920</v>
      </c>
      <c r="Y258" s="16">
        <v>501</v>
      </c>
      <c r="Z258" s="16">
        <v>810</v>
      </c>
      <c r="AA258" s="16">
        <v>576</v>
      </c>
      <c r="AB258" s="16">
        <v>693</v>
      </c>
      <c r="AC258" s="16">
        <v>504</v>
      </c>
      <c r="AD258" s="11">
        <v>850</v>
      </c>
      <c r="AE258" s="11">
        <v>387</v>
      </c>
      <c r="AF258" s="11">
        <v>747</v>
      </c>
      <c r="AG258" s="11">
        <v>549</v>
      </c>
      <c r="AH258" s="11">
        <v>310</v>
      </c>
      <c r="AI258" s="11">
        <v>310</v>
      </c>
      <c r="AJ258" s="37">
        <v>750</v>
      </c>
      <c r="AK258" s="11">
        <v>1000</v>
      </c>
    </row>
    <row r="259" spans="1:38" x14ac:dyDescent="0.25">
      <c r="A259" s="156">
        <v>400.05799999999999</v>
      </c>
      <c r="B259" s="45" t="s">
        <v>86</v>
      </c>
      <c r="C259" s="45"/>
      <c r="D259" s="45"/>
      <c r="G259" s="13">
        <v>0</v>
      </c>
      <c r="H259" s="13"/>
      <c r="I259" s="13">
        <v>0</v>
      </c>
      <c r="J259" s="11"/>
      <c r="K259" s="11">
        <v>0</v>
      </c>
      <c r="L259" s="16">
        <v>2500</v>
      </c>
      <c r="M259" s="11">
        <v>3250</v>
      </c>
      <c r="N259" s="11">
        <v>1250</v>
      </c>
      <c r="O259" s="15">
        <f t="shared" si="70"/>
        <v>0.38461538461538464</v>
      </c>
      <c r="P259" s="11">
        <v>3219</v>
      </c>
      <c r="Q259" s="11">
        <v>1500</v>
      </c>
      <c r="R259" s="10">
        <v>2105</v>
      </c>
      <c r="S259" s="10">
        <v>3500</v>
      </c>
      <c r="T259" s="11">
        <v>3500</v>
      </c>
      <c r="U259" s="11">
        <v>7082</v>
      </c>
      <c r="V259" s="16">
        <v>3500</v>
      </c>
      <c r="W259" s="16">
        <v>3247</v>
      </c>
      <c r="X259" s="11">
        <v>3500</v>
      </c>
      <c r="Y259" s="16">
        <v>2895</v>
      </c>
      <c r="Z259" s="11">
        <v>3094</v>
      </c>
      <c r="AA259" s="16">
        <v>3094</v>
      </c>
      <c r="AB259" s="16">
        <v>3094</v>
      </c>
      <c r="AC259" s="16">
        <v>3094</v>
      </c>
      <c r="AD259" s="11">
        <v>3400</v>
      </c>
      <c r="AE259" s="11">
        <v>0</v>
      </c>
      <c r="AF259" s="11">
        <v>3400</v>
      </c>
      <c r="AG259" s="11">
        <v>2737</v>
      </c>
      <c r="AH259" s="11">
        <v>3404</v>
      </c>
      <c r="AI259" s="16">
        <v>2639</v>
      </c>
      <c r="AJ259" s="39">
        <v>4000</v>
      </c>
      <c r="AK259" s="11">
        <v>2500</v>
      </c>
    </row>
    <row r="260" spans="1:38" x14ac:dyDescent="0.25">
      <c r="A260" s="156">
        <v>406.08</v>
      </c>
      <c r="B260" s="45" t="s">
        <v>209</v>
      </c>
      <c r="C260" s="45"/>
      <c r="D260" s="45"/>
      <c r="G260" s="13">
        <v>138</v>
      </c>
      <c r="H260" s="13"/>
      <c r="I260" s="13">
        <v>300</v>
      </c>
      <c r="J260" s="11"/>
      <c r="K260" s="11">
        <v>0</v>
      </c>
      <c r="L260" s="16">
        <v>371.95</v>
      </c>
      <c r="M260" s="11">
        <v>1517</v>
      </c>
      <c r="N260" s="11">
        <v>951</v>
      </c>
      <c r="O260" s="15">
        <f t="shared" si="70"/>
        <v>0.62689518787079768</v>
      </c>
      <c r="P260" s="11">
        <v>1053</v>
      </c>
      <c r="Q260" s="11">
        <v>500</v>
      </c>
      <c r="R260" s="10">
        <v>797</v>
      </c>
      <c r="S260" s="10">
        <v>857</v>
      </c>
      <c r="T260" s="11">
        <v>806</v>
      </c>
      <c r="U260" s="11">
        <v>1653</v>
      </c>
      <c r="V260" s="11">
        <v>3000</v>
      </c>
      <c r="W260" s="16">
        <v>892</v>
      </c>
      <c r="X260" s="11">
        <v>3000</v>
      </c>
      <c r="Y260" s="11">
        <v>858</v>
      </c>
      <c r="Z260" s="11">
        <v>565</v>
      </c>
      <c r="AA260" s="11">
        <v>518</v>
      </c>
      <c r="AB260" s="11">
        <v>238</v>
      </c>
      <c r="AC260" s="11">
        <v>238</v>
      </c>
      <c r="AD260" s="11">
        <v>750</v>
      </c>
      <c r="AE260" s="11">
        <v>219</v>
      </c>
      <c r="AF260" s="11">
        <v>463</v>
      </c>
      <c r="AG260" s="11">
        <v>362</v>
      </c>
      <c r="AH260" s="11">
        <v>473</v>
      </c>
      <c r="AI260" s="11">
        <v>400</v>
      </c>
      <c r="AJ260" s="39">
        <v>500</v>
      </c>
      <c r="AK260" s="11">
        <v>500</v>
      </c>
    </row>
    <row r="261" spans="1:38" x14ac:dyDescent="0.25">
      <c r="A261" s="156">
        <v>400.05900000000003</v>
      </c>
      <c r="B261" s="45" t="s">
        <v>62</v>
      </c>
      <c r="C261" s="45"/>
      <c r="D261" s="45"/>
      <c r="G261" s="13">
        <v>0</v>
      </c>
      <c r="H261" s="13"/>
      <c r="I261" s="13">
        <v>0</v>
      </c>
      <c r="J261" s="11"/>
      <c r="K261" s="11">
        <v>0</v>
      </c>
      <c r="L261" s="16">
        <v>85</v>
      </c>
      <c r="M261" s="11">
        <v>0</v>
      </c>
      <c r="N261" s="11">
        <v>0</v>
      </c>
      <c r="O261" s="15" t="e">
        <f t="shared" si="70"/>
        <v>#DIV/0!</v>
      </c>
      <c r="P261" s="11">
        <v>100</v>
      </c>
      <c r="Q261" s="11">
        <v>100</v>
      </c>
      <c r="R261" s="10">
        <v>300</v>
      </c>
      <c r="S261" s="10">
        <v>375</v>
      </c>
      <c r="T261" s="11">
        <v>205</v>
      </c>
      <c r="U261" s="11">
        <v>1002</v>
      </c>
      <c r="V261" s="11">
        <v>500</v>
      </c>
      <c r="W261" s="11">
        <v>708</v>
      </c>
      <c r="X261" s="11">
        <v>500</v>
      </c>
      <c r="Y261" s="11">
        <v>1658</v>
      </c>
      <c r="Z261" s="11">
        <v>1730</v>
      </c>
      <c r="AA261" s="11">
        <v>497</v>
      </c>
      <c r="AB261" s="11">
        <v>584</v>
      </c>
      <c r="AC261" s="11">
        <v>530</v>
      </c>
      <c r="AD261" s="11">
        <v>750</v>
      </c>
      <c r="AE261" s="11">
        <v>1085</v>
      </c>
      <c r="AF261" s="11">
        <v>2134</v>
      </c>
      <c r="AG261" s="11">
        <v>1984</v>
      </c>
      <c r="AH261" s="11">
        <v>2880</v>
      </c>
      <c r="AI261" s="11">
        <v>2403</v>
      </c>
      <c r="AJ261" s="39">
        <v>1000</v>
      </c>
      <c r="AK261" s="11">
        <v>3000</v>
      </c>
    </row>
    <row r="262" spans="1:38" s="17" customFormat="1" ht="13.8" thickBot="1" x14ac:dyDescent="0.3">
      <c r="A262" s="64"/>
      <c r="B262" s="65" t="s">
        <v>125</v>
      </c>
      <c r="C262" s="63"/>
      <c r="D262" s="63"/>
      <c r="E262" s="58"/>
      <c r="F262" s="58"/>
      <c r="G262" s="54">
        <f>SUM(G248:G261)</f>
        <v>97658.06700000001</v>
      </c>
      <c r="H262" s="54"/>
      <c r="I262" s="54">
        <f>SUM(I248:I261)</f>
        <v>122086.15</v>
      </c>
      <c r="J262" s="55"/>
      <c r="K262" s="55">
        <f>SUM(K248:K261)</f>
        <v>105681.6905</v>
      </c>
      <c r="L262" s="55">
        <f>SUM(L248:L261)</f>
        <v>103557.84049999999</v>
      </c>
      <c r="M262" s="56">
        <f>SUM(M248:M261)</f>
        <v>96186.8</v>
      </c>
      <c r="N262" s="55">
        <f>SUM(N248:N261)</f>
        <v>71296.220499999996</v>
      </c>
      <c r="O262" s="57">
        <f t="shared" si="70"/>
        <v>0.7412266599990851</v>
      </c>
      <c r="P262" s="56">
        <f t="shared" ref="P262:AK262" si="71">SUM(P248:P261)</f>
        <v>111429</v>
      </c>
      <c r="Q262" s="55">
        <f t="shared" si="71"/>
        <v>112694.3268</v>
      </c>
      <c r="R262" s="56">
        <f t="shared" si="71"/>
        <v>105141</v>
      </c>
      <c r="S262" s="56">
        <f t="shared" si="71"/>
        <v>127962</v>
      </c>
      <c r="T262" s="55">
        <f t="shared" si="71"/>
        <v>100063</v>
      </c>
      <c r="U262" s="55">
        <f t="shared" si="71"/>
        <v>143797</v>
      </c>
      <c r="V262" s="55">
        <f t="shared" si="71"/>
        <v>138172.98217</v>
      </c>
      <c r="W262" s="55">
        <f t="shared" si="71"/>
        <v>142838</v>
      </c>
      <c r="X262" s="55">
        <f t="shared" si="71"/>
        <v>139540.65033</v>
      </c>
      <c r="Y262" s="55">
        <f t="shared" si="71"/>
        <v>144244</v>
      </c>
      <c r="Z262" s="55">
        <f t="shared" si="71"/>
        <v>138754</v>
      </c>
      <c r="AA262" s="55">
        <f t="shared" si="71"/>
        <v>110972</v>
      </c>
      <c r="AB262" s="55">
        <f t="shared" si="71"/>
        <v>137361</v>
      </c>
      <c r="AC262" s="55">
        <f t="shared" si="71"/>
        <v>126658</v>
      </c>
      <c r="AD262" s="55">
        <f t="shared" si="71"/>
        <v>143486.43</v>
      </c>
      <c r="AE262" s="55">
        <f t="shared" si="71"/>
        <v>87311</v>
      </c>
      <c r="AF262" s="55">
        <f t="shared" si="71"/>
        <v>175986.53</v>
      </c>
      <c r="AG262" s="55">
        <f t="shared" si="71"/>
        <v>136778</v>
      </c>
      <c r="AH262" s="55">
        <f t="shared" si="71"/>
        <v>168227</v>
      </c>
      <c r="AI262" s="55">
        <f t="shared" si="71"/>
        <v>137616</v>
      </c>
      <c r="AJ262" s="55">
        <f t="shared" si="71"/>
        <v>168600.63</v>
      </c>
      <c r="AK262" s="55">
        <f t="shared" si="71"/>
        <v>169858.15600000002</v>
      </c>
    </row>
    <row r="263" spans="1:38" x14ac:dyDescent="0.25">
      <c r="A263" s="8"/>
      <c r="B263" s="45"/>
      <c r="C263" s="45"/>
      <c r="D263" s="45"/>
      <c r="G263" s="13"/>
      <c r="H263" s="13"/>
      <c r="I263" s="13"/>
      <c r="J263" s="11"/>
      <c r="K263" s="11"/>
      <c r="L263" s="11"/>
      <c r="Q263" s="10"/>
      <c r="R263" s="10"/>
      <c r="S263" s="10"/>
    </row>
    <row r="264" spans="1:38" x14ac:dyDescent="0.25">
      <c r="A264" s="156">
        <v>415.01</v>
      </c>
      <c r="B264" s="45" t="s">
        <v>126</v>
      </c>
      <c r="C264" s="45"/>
      <c r="D264" s="45"/>
      <c r="G264" s="13">
        <v>900</v>
      </c>
      <c r="H264" s="13"/>
      <c r="I264" s="13">
        <v>900</v>
      </c>
      <c r="J264" s="11"/>
      <c r="K264" s="11">
        <v>900</v>
      </c>
      <c r="L264" s="11">
        <v>900</v>
      </c>
      <c r="M264" s="10">
        <v>900</v>
      </c>
      <c r="N264" s="11">
        <v>675</v>
      </c>
      <c r="O264" s="15">
        <f t="shared" ref="O264:O270" si="72">SUM(N264/M264)</f>
        <v>0.75</v>
      </c>
      <c r="P264" s="10">
        <v>750</v>
      </c>
      <c r="Q264" s="11">
        <v>900</v>
      </c>
      <c r="R264" s="10">
        <v>136</v>
      </c>
      <c r="S264" s="10">
        <v>0</v>
      </c>
      <c r="T264" s="11">
        <v>0</v>
      </c>
      <c r="U264" s="11">
        <v>0</v>
      </c>
      <c r="V264" s="11">
        <v>0</v>
      </c>
      <c r="W264" s="16">
        <v>756</v>
      </c>
      <c r="X264" s="11">
        <v>900</v>
      </c>
      <c r="Y264" s="11">
        <v>900</v>
      </c>
      <c r="Z264" s="11">
        <v>900</v>
      </c>
      <c r="AA264" s="11">
        <v>675</v>
      </c>
      <c r="AB264" s="11">
        <v>900</v>
      </c>
      <c r="AC264" s="11">
        <v>750</v>
      </c>
      <c r="AD264" s="11">
        <v>900</v>
      </c>
      <c r="AE264" s="11">
        <v>600</v>
      </c>
      <c r="AF264" s="11">
        <v>900</v>
      </c>
      <c r="AG264" s="11">
        <v>600</v>
      </c>
      <c r="AH264" s="11">
        <v>900</v>
      </c>
      <c r="AI264" s="11">
        <v>675</v>
      </c>
      <c r="AJ264" s="39">
        <v>900</v>
      </c>
      <c r="AK264" s="11">
        <v>900</v>
      </c>
    </row>
    <row r="265" spans="1:38" x14ac:dyDescent="0.25">
      <c r="A265" s="156">
        <v>415.01299999999998</v>
      </c>
      <c r="B265" s="45" t="s">
        <v>65</v>
      </c>
      <c r="C265" s="45"/>
      <c r="D265" s="45"/>
      <c r="G265" s="13">
        <f>SUM(G264)*(7.65%)</f>
        <v>68.849999999999994</v>
      </c>
      <c r="H265" s="13"/>
      <c r="I265" s="13">
        <f>SUM(I264)*(7.65%)</f>
        <v>68.849999999999994</v>
      </c>
      <c r="J265" s="11"/>
      <c r="K265" s="13">
        <v>69</v>
      </c>
      <c r="L265" s="13">
        <v>69</v>
      </c>
      <c r="M265" s="13">
        <f>SUM(M264)*7.65%</f>
        <v>68.849999999999994</v>
      </c>
      <c r="N265" s="13">
        <f>SUM(N264)*7.65%</f>
        <v>51.637499999999996</v>
      </c>
      <c r="O265" s="15">
        <f t="shared" si="72"/>
        <v>0.75</v>
      </c>
      <c r="P265" s="13">
        <f>SUM(P264)*7.65%</f>
        <v>57.375</v>
      </c>
      <c r="Q265" s="11">
        <f>SUM(Q264)*7.65%</f>
        <v>68.849999999999994</v>
      </c>
      <c r="R265" s="10">
        <v>0</v>
      </c>
      <c r="S265" s="10">
        <f>SUM(S264)*7.65%</f>
        <v>0</v>
      </c>
      <c r="T265" s="11">
        <v>0</v>
      </c>
      <c r="U265" s="11">
        <f>SUM(U264)*7.65%</f>
        <v>0</v>
      </c>
      <c r="V265" s="11">
        <v>0</v>
      </c>
      <c r="W265" s="11">
        <v>52</v>
      </c>
      <c r="X265" s="11">
        <f>SUM(X264)*7.65%</f>
        <v>68.849999999999994</v>
      </c>
      <c r="Y265" s="11">
        <v>52</v>
      </c>
      <c r="Z265" s="11">
        <f>SUM(Z264)*7.65%</f>
        <v>68.849999999999994</v>
      </c>
      <c r="AA265" s="11">
        <v>52</v>
      </c>
      <c r="AB265" s="11">
        <f>SUBTOTAL(9,AB264)*7.65%</f>
        <v>68.849999999999994</v>
      </c>
      <c r="AC265" s="11">
        <v>57</v>
      </c>
      <c r="AD265" s="11">
        <v>68.849999999999994</v>
      </c>
      <c r="AE265" s="11">
        <v>43</v>
      </c>
      <c r="AF265" s="11">
        <v>68.849999999999994</v>
      </c>
      <c r="AG265" s="11">
        <v>46</v>
      </c>
      <c r="AH265" s="11">
        <v>69</v>
      </c>
      <c r="AI265" s="11">
        <v>51</v>
      </c>
      <c r="AJ265" s="39">
        <v>68</v>
      </c>
      <c r="AK265" s="11">
        <v>70</v>
      </c>
    </row>
    <row r="266" spans="1:38" x14ac:dyDescent="0.25">
      <c r="A266" s="156">
        <v>415.1</v>
      </c>
      <c r="B266" s="45" t="s">
        <v>127</v>
      </c>
      <c r="C266" s="45"/>
      <c r="D266" s="45"/>
      <c r="G266" s="13">
        <v>0</v>
      </c>
      <c r="H266" s="13"/>
      <c r="I266" s="13">
        <v>0</v>
      </c>
      <c r="J266" s="11"/>
      <c r="K266" s="11">
        <v>0</v>
      </c>
      <c r="L266" s="11">
        <v>0</v>
      </c>
      <c r="M266" s="10">
        <v>0</v>
      </c>
      <c r="N266" s="11">
        <v>0</v>
      </c>
      <c r="O266" s="15">
        <v>0</v>
      </c>
      <c r="P266" s="10">
        <v>0</v>
      </c>
      <c r="Q266" s="11">
        <v>0</v>
      </c>
      <c r="R266" s="10">
        <v>0</v>
      </c>
      <c r="S266" s="10">
        <v>176</v>
      </c>
      <c r="T266" s="11">
        <v>176</v>
      </c>
      <c r="U266" s="11">
        <v>10</v>
      </c>
      <c r="V266" s="11">
        <v>500</v>
      </c>
      <c r="W266" s="11">
        <v>20</v>
      </c>
      <c r="X266" s="11">
        <v>1000</v>
      </c>
      <c r="Y266" s="11">
        <v>0</v>
      </c>
      <c r="Z266" s="11">
        <v>0</v>
      </c>
      <c r="AA266" s="11">
        <v>0</v>
      </c>
      <c r="AB266" s="11">
        <v>0</v>
      </c>
      <c r="AC266" s="11">
        <v>0</v>
      </c>
      <c r="AD266" s="11">
        <v>500</v>
      </c>
      <c r="AE266" s="11">
        <v>0</v>
      </c>
      <c r="AF266" s="11">
        <v>0</v>
      </c>
      <c r="AG266" s="11">
        <v>0</v>
      </c>
      <c r="AH266" s="11">
        <v>0</v>
      </c>
      <c r="AI266" s="11">
        <v>0</v>
      </c>
      <c r="AJ266" s="39">
        <v>0</v>
      </c>
      <c r="AK266" s="11">
        <v>0</v>
      </c>
    </row>
    <row r="267" spans="1:38" x14ac:dyDescent="0.25">
      <c r="A267" s="156">
        <v>415.3</v>
      </c>
      <c r="B267" s="45" t="s">
        <v>128</v>
      </c>
      <c r="C267" s="45"/>
      <c r="D267" s="45"/>
      <c r="G267" s="13">
        <v>0</v>
      </c>
      <c r="H267" s="13"/>
      <c r="I267" s="13">
        <v>0</v>
      </c>
      <c r="J267" s="11"/>
      <c r="K267" s="11">
        <v>0</v>
      </c>
      <c r="L267" s="11">
        <v>0</v>
      </c>
      <c r="M267" s="10">
        <v>0</v>
      </c>
      <c r="N267" s="11">
        <v>0</v>
      </c>
      <c r="O267" s="15">
        <v>0</v>
      </c>
      <c r="P267" s="10">
        <v>0</v>
      </c>
      <c r="Q267" s="11">
        <v>0</v>
      </c>
      <c r="R267" s="10">
        <v>0</v>
      </c>
      <c r="S267" s="10">
        <v>0</v>
      </c>
      <c r="T267" s="11">
        <v>0</v>
      </c>
      <c r="U267" s="11">
        <v>0</v>
      </c>
      <c r="V267" s="11">
        <v>0</v>
      </c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11">
        <v>0</v>
      </c>
      <c r="AC267" s="11">
        <v>0</v>
      </c>
      <c r="AD267" s="11">
        <v>0</v>
      </c>
      <c r="AE267" s="11">
        <v>0</v>
      </c>
      <c r="AF267" s="11">
        <v>0</v>
      </c>
      <c r="AG267" s="11">
        <v>0</v>
      </c>
      <c r="AH267" s="11">
        <v>0</v>
      </c>
      <c r="AI267" s="11">
        <v>0</v>
      </c>
      <c r="AJ267" s="39">
        <v>0</v>
      </c>
      <c r="AK267" s="11">
        <v>0</v>
      </c>
    </row>
    <row r="268" spans="1:38" x14ac:dyDescent="0.25">
      <c r="A268" s="158">
        <v>415.33</v>
      </c>
      <c r="B268" s="45" t="s">
        <v>129</v>
      </c>
      <c r="C268" s="45"/>
      <c r="D268" s="45"/>
      <c r="G268" s="13">
        <v>0</v>
      </c>
      <c r="H268" s="13"/>
      <c r="I268" s="13">
        <v>432</v>
      </c>
      <c r="J268" s="11"/>
      <c r="K268" s="11">
        <v>816</v>
      </c>
      <c r="L268" s="11">
        <v>500</v>
      </c>
      <c r="M268" s="11">
        <v>1009</v>
      </c>
      <c r="N268" s="11">
        <v>324</v>
      </c>
      <c r="O268" s="15">
        <f t="shared" si="72"/>
        <v>0.3211100099108028</v>
      </c>
      <c r="P268" s="10">
        <v>432</v>
      </c>
      <c r="Q268" s="11">
        <v>500</v>
      </c>
      <c r="R268" s="10">
        <v>1134</v>
      </c>
      <c r="S268" s="10">
        <v>396</v>
      </c>
      <c r="T268" s="11">
        <v>325</v>
      </c>
      <c r="U268" s="11">
        <v>517</v>
      </c>
      <c r="V268" s="11">
        <v>1200</v>
      </c>
      <c r="W268" s="11">
        <v>432</v>
      </c>
      <c r="X268" s="11">
        <v>5000</v>
      </c>
      <c r="Y268" s="11">
        <v>4683</v>
      </c>
      <c r="Z268" s="11">
        <v>800</v>
      </c>
      <c r="AA268" s="11">
        <v>800</v>
      </c>
      <c r="AB268" s="11">
        <v>0</v>
      </c>
      <c r="AC268" s="11">
        <v>0</v>
      </c>
      <c r="AD268" s="11">
        <v>1000</v>
      </c>
      <c r="AE268" s="11">
        <v>0</v>
      </c>
      <c r="AF268" s="11">
        <v>0</v>
      </c>
      <c r="AG268" s="11">
        <v>0</v>
      </c>
      <c r="AH268" s="11">
        <v>0</v>
      </c>
      <c r="AI268" s="11">
        <v>0</v>
      </c>
      <c r="AJ268" s="39">
        <v>500</v>
      </c>
      <c r="AK268" s="11">
        <v>500</v>
      </c>
    </row>
    <row r="269" spans="1:38" x14ac:dyDescent="0.25">
      <c r="A269" s="156">
        <v>415.35</v>
      </c>
      <c r="B269" s="45" t="s">
        <v>291</v>
      </c>
      <c r="C269" s="45"/>
      <c r="D269" s="45"/>
      <c r="G269" s="13">
        <v>0</v>
      </c>
      <c r="H269" s="13"/>
      <c r="I269" s="13">
        <v>500</v>
      </c>
      <c r="J269" s="11"/>
      <c r="K269" s="11">
        <v>500</v>
      </c>
      <c r="L269" s="11">
        <v>500</v>
      </c>
      <c r="M269" s="11">
        <v>0</v>
      </c>
      <c r="N269" s="11">
        <v>0</v>
      </c>
      <c r="O269" s="15">
        <v>0</v>
      </c>
      <c r="P269" s="10">
        <v>0</v>
      </c>
      <c r="Q269" s="11"/>
      <c r="R269" s="10">
        <v>0</v>
      </c>
      <c r="S269" s="10">
        <v>0</v>
      </c>
      <c r="T269" s="11">
        <v>0</v>
      </c>
      <c r="U269" s="11"/>
      <c r="V269" s="11">
        <v>0</v>
      </c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11">
        <v>0</v>
      </c>
      <c r="AC269" s="11">
        <v>0</v>
      </c>
      <c r="AD269" s="11">
        <v>0</v>
      </c>
      <c r="AE269" s="11">
        <v>0</v>
      </c>
      <c r="AF269" s="11">
        <v>0</v>
      </c>
      <c r="AG269" s="11">
        <v>0</v>
      </c>
      <c r="AH269" s="11">
        <v>0</v>
      </c>
      <c r="AI269" s="11">
        <v>0</v>
      </c>
      <c r="AJ269" s="39">
        <v>0</v>
      </c>
      <c r="AK269" s="11">
        <v>0</v>
      </c>
    </row>
    <row r="270" spans="1:38" s="17" customFormat="1" ht="13.8" thickBot="1" x14ac:dyDescent="0.3">
      <c r="A270" s="64"/>
      <c r="B270" s="65" t="s">
        <v>130</v>
      </c>
      <c r="C270" s="63"/>
      <c r="D270" s="63"/>
      <c r="E270" s="58"/>
      <c r="F270" s="58"/>
      <c r="G270" s="67">
        <f>SUM(G264:G269)</f>
        <v>968.85</v>
      </c>
      <c r="H270" s="68"/>
      <c r="I270" s="67">
        <f>SUM(I264:I269)</f>
        <v>1900.85</v>
      </c>
      <c r="J270" s="68"/>
      <c r="K270" s="67">
        <f>SUM(K264:K269)</f>
        <v>2285</v>
      </c>
      <c r="L270" s="67">
        <f>SUM(L264:L269)</f>
        <v>1969</v>
      </c>
      <c r="M270" s="56">
        <f>SUM(M264:M269)</f>
        <v>1977.85</v>
      </c>
      <c r="N270" s="55">
        <f>SUM(N264:N269)</f>
        <v>1050.6375</v>
      </c>
      <c r="O270" s="57">
        <f t="shared" si="72"/>
        <v>0.53120181004626243</v>
      </c>
      <c r="P270" s="56">
        <f t="shared" ref="P270:U270" si="73">SUM(P264:P269)</f>
        <v>1239.375</v>
      </c>
      <c r="Q270" s="55">
        <f t="shared" si="73"/>
        <v>1468.85</v>
      </c>
      <c r="R270" s="56">
        <f t="shared" si="73"/>
        <v>1270</v>
      </c>
      <c r="S270" s="56">
        <f t="shared" si="73"/>
        <v>572</v>
      </c>
      <c r="T270" s="55">
        <f t="shared" si="73"/>
        <v>501</v>
      </c>
      <c r="U270" s="55">
        <f t="shared" si="73"/>
        <v>527</v>
      </c>
      <c r="V270" s="55">
        <f t="shared" ref="V270:AA270" si="74">SUM(V264:V269)</f>
        <v>1700</v>
      </c>
      <c r="W270" s="55">
        <f t="shared" si="74"/>
        <v>1260</v>
      </c>
      <c r="X270" s="55">
        <f t="shared" si="74"/>
        <v>6968.85</v>
      </c>
      <c r="Y270" s="55">
        <f t="shared" si="74"/>
        <v>5635</v>
      </c>
      <c r="Z270" s="55">
        <f t="shared" si="74"/>
        <v>1768.85</v>
      </c>
      <c r="AA270" s="55">
        <f t="shared" si="74"/>
        <v>1527</v>
      </c>
      <c r="AB270" s="55">
        <f>SUM(AB264:AB269)</f>
        <v>968.85</v>
      </c>
      <c r="AC270" s="55">
        <f>SUM(AC264:AC269)</f>
        <v>807</v>
      </c>
      <c r="AD270" s="55">
        <f>SUM(AD264:AD269)</f>
        <v>2468.85</v>
      </c>
      <c r="AE270" s="55">
        <f>SUM(AE264:AE269)</f>
        <v>643</v>
      </c>
      <c r="AF270" s="55">
        <f t="shared" ref="AF270:AK270" si="75">SUBTOTAL(9,AF264:AF269)</f>
        <v>968.85</v>
      </c>
      <c r="AG270" s="55">
        <f t="shared" si="75"/>
        <v>646</v>
      </c>
      <c r="AH270" s="55">
        <f t="shared" si="75"/>
        <v>969</v>
      </c>
      <c r="AI270" s="55">
        <f t="shared" si="75"/>
        <v>726</v>
      </c>
      <c r="AJ270" s="55">
        <f t="shared" si="75"/>
        <v>1468</v>
      </c>
      <c r="AK270" s="55">
        <f t="shared" si="75"/>
        <v>1470</v>
      </c>
    </row>
    <row r="271" spans="1:38" x14ac:dyDescent="0.25">
      <c r="A271" s="8"/>
      <c r="B271" s="45"/>
      <c r="C271" s="45"/>
      <c r="D271" s="45"/>
      <c r="G271" s="13"/>
      <c r="H271" s="13"/>
      <c r="I271" s="13"/>
      <c r="J271" s="11"/>
      <c r="K271" s="11"/>
      <c r="L271" s="11"/>
      <c r="Q271" s="10"/>
      <c r="R271" s="10"/>
      <c r="S271" s="10"/>
    </row>
    <row r="272" spans="1:38" x14ac:dyDescent="0.25">
      <c r="A272" s="156">
        <v>430.01</v>
      </c>
      <c r="B272" s="45" t="s">
        <v>496</v>
      </c>
      <c r="G272" s="13">
        <v>62949</v>
      </c>
      <c r="H272" s="13"/>
      <c r="I272" s="13">
        <v>64426</v>
      </c>
      <c r="J272" s="11"/>
      <c r="K272" s="11">
        <v>67389</v>
      </c>
      <c r="L272" s="16">
        <v>67165</v>
      </c>
      <c r="M272" s="16">
        <v>69180</v>
      </c>
      <c r="N272" s="11">
        <v>53215</v>
      </c>
      <c r="O272" s="15">
        <f t="shared" ref="O272:O296" si="76">SUM(N272/M272)</f>
        <v>0.76922520959814977</v>
      </c>
      <c r="P272" s="10">
        <v>71948</v>
      </c>
      <c r="Q272" s="11">
        <v>73028.800000000003</v>
      </c>
      <c r="R272" s="10">
        <v>73027</v>
      </c>
      <c r="S272" s="10">
        <v>74489</v>
      </c>
      <c r="T272" s="11">
        <v>57299</v>
      </c>
      <c r="U272" s="11">
        <v>83780</v>
      </c>
      <c r="V272" s="11">
        <v>79026</v>
      </c>
      <c r="W272" s="11">
        <v>82658</v>
      </c>
      <c r="X272" s="11">
        <v>81199</v>
      </c>
      <c r="Y272" s="11">
        <v>81579</v>
      </c>
      <c r="Z272" s="11">
        <v>83184</v>
      </c>
      <c r="AA272" s="11">
        <v>69725</v>
      </c>
      <c r="AB272" s="11">
        <v>75000</v>
      </c>
      <c r="AC272" s="11">
        <v>66346</v>
      </c>
      <c r="AD272" s="11">
        <v>75000</v>
      </c>
      <c r="AE272" s="11">
        <v>49038</v>
      </c>
      <c r="AF272" s="16">
        <v>76275</v>
      </c>
      <c r="AG272" s="11">
        <v>52275</v>
      </c>
      <c r="AH272" s="16">
        <v>79482</v>
      </c>
      <c r="AI272" s="11">
        <v>60840</v>
      </c>
      <c r="AJ272" s="39">
        <v>83350.8</v>
      </c>
      <c r="AK272" s="16">
        <v>51510.79</v>
      </c>
      <c r="AL272" s="36"/>
    </row>
    <row r="273" spans="1:38" x14ac:dyDescent="0.25">
      <c r="A273" s="156">
        <v>430.012</v>
      </c>
      <c r="B273" s="45" t="s">
        <v>386</v>
      </c>
      <c r="G273" s="38"/>
      <c r="H273" s="7"/>
      <c r="I273" s="29"/>
      <c r="J273" s="38"/>
      <c r="K273" s="39">
        <v>0</v>
      </c>
      <c r="L273" s="37"/>
      <c r="M273" s="37">
        <v>0</v>
      </c>
      <c r="N273" s="11"/>
      <c r="O273" s="15"/>
      <c r="P273" s="37">
        <v>0</v>
      </c>
      <c r="Q273" s="11"/>
      <c r="R273" s="10">
        <v>0</v>
      </c>
      <c r="S273" s="10">
        <v>0</v>
      </c>
      <c r="T273" s="11"/>
      <c r="U273" s="16">
        <v>0</v>
      </c>
      <c r="V273" s="16">
        <v>0</v>
      </c>
      <c r="W273" s="16">
        <v>0</v>
      </c>
      <c r="X273" s="16">
        <v>1000</v>
      </c>
      <c r="Y273" s="11">
        <v>673</v>
      </c>
      <c r="Z273" s="16">
        <v>32</v>
      </c>
      <c r="AA273" s="16">
        <v>0</v>
      </c>
      <c r="AB273" s="11">
        <v>336</v>
      </c>
      <c r="AC273" s="11">
        <v>304</v>
      </c>
      <c r="AD273" s="11">
        <v>500</v>
      </c>
      <c r="AE273" s="11">
        <v>272</v>
      </c>
      <c r="AF273" s="16">
        <v>432</v>
      </c>
      <c r="AG273" s="11">
        <v>288</v>
      </c>
      <c r="AH273" s="11">
        <v>340</v>
      </c>
      <c r="AI273" s="11">
        <v>260</v>
      </c>
      <c r="AJ273" s="39">
        <v>500</v>
      </c>
      <c r="AK273" s="11">
        <v>500</v>
      </c>
    </row>
    <row r="274" spans="1:38" x14ac:dyDescent="0.25">
      <c r="A274" s="156">
        <v>430.02</v>
      </c>
      <c r="B274" s="45" t="s">
        <v>420</v>
      </c>
      <c r="C274" s="45"/>
      <c r="D274" s="45"/>
      <c r="G274" s="38">
        <v>197326</v>
      </c>
      <c r="H274" s="38"/>
      <c r="I274" s="38">
        <v>212089</v>
      </c>
      <c r="J274" s="39"/>
      <c r="K274" s="39">
        <v>220875</v>
      </c>
      <c r="L274" s="37">
        <v>224429.82</v>
      </c>
      <c r="M274" s="37">
        <v>172705</v>
      </c>
      <c r="N274" s="11">
        <v>133695</v>
      </c>
      <c r="O274" s="15">
        <f t="shared" si="76"/>
        <v>0.77412350539938046</v>
      </c>
      <c r="P274" s="37">
        <v>146297</v>
      </c>
      <c r="Q274" s="11">
        <v>146161</v>
      </c>
      <c r="R274" s="10">
        <v>149575</v>
      </c>
      <c r="S274" s="10">
        <v>144715</v>
      </c>
      <c r="T274" s="11">
        <v>112531</v>
      </c>
      <c r="U274" s="16">
        <v>152231</v>
      </c>
      <c r="V274" s="16">
        <v>162906.4</v>
      </c>
      <c r="W274" s="11">
        <v>159805</v>
      </c>
      <c r="X274" s="11">
        <v>168563</v>
      </c>
      <c r="Y274" s="11">
        <v>165826</v>
      </c>
      <c r="Z274" s="16">
        <v>172483</v>
      </c>
      <c r="AA274" s="16">
        <v>131841</v>
      </c>
      <c r="AB274" s="11">
        <v>184157</v>
      </c>
      <c r="AC274" s="11">
        <v>161432</v>
      </c>
      <c r="AD274" s="16">
        <v>230738</v>
      </c>
      <c r="AE274" s="11">
        <v>146316</v>
      </c>
      <c r="AF274" s="16">
        <v>241007</v>
      </c>
      <c r="AG274" s="11">
        <v>158180</v>
      </c>
      <c r="AH274" s="11">
        <v>237526</v>
      </c>
      <c r="AI274" s="11">
        <v>186500</v>
      </c>
      <c r="AJ274" s="39">
        <v>258595</v>
      </c>
      <c r="AK274" s="16">
        <v>270086</v>
      </c>
    </row>
    <row r="275" spans="1:38" x14ac:dyDescent="0.25">
      <c r="A275" s="156">
        <v>430.03</v>
      </c>
      <c r="B275" s="45" t="s">
        <v>136</v>
      </c>
      <c r="C275" s="45"/>
      <c r="D275" s="45"/>
      <c r="G275" s="13">
        <v>16389</v>
      </c>
      <c r="H275" s="13"/>
      <c r="I275" s="13">
        <v>15148</v>
      </c>
      <c r="J275" s="11"/>
      <c r="K275" s="11">
        <v>16371</v>
      </c>
      <c r="L275" s="16">
        <v>13576.5</v>
      </c>
      <c r="M275" s="16">
        <v>4184</v>
      </c>
      <c r="N275" s="11">
        <v>3824</v>
      </c>
      <c r="O275" s="15">
        <v>0</v>
      </c>
      <c r="P275" s="16">
        <v>2538</v>
      </c>
      <c r="Q275" s="11">
        <v>3500</v>
      </c>
      <c r="R275" s="10">
        <v>5834</v>
      </c>
      <c r="S275" s="10">
        <v>10129</v>
      </c>
      <c r="T275" s="11">
        <v>10129</v>
      </c>
      <c r="U275" s="16">
        <v>0</v>
      </c>
      <c r="V275" s="16">
        <v>15000</v>
      </c>
      <c r="W275" s="11">
        <v>6605</v>
      </c>
      <c r="X275" s="11">
        <v>8000</v>
      </c>
      <c r="Y275" s="16">
        <v>0</v>
      </c>
      <c r="Z275" s="16">
        <v>0</v>
      </c>
      <c r="AA275" s="16">
        <v>0</v>
      </c>
      <c r="AB275" s="11">
        <v>0</v>
      </c>
      <c r="AC275" s="11">
        <v>0</v>
      </c>
      <c r="AD275" s="11">
        <v>0</v>
      </c>
      <c r="AE275" s="11">
        <v>0</v>
      </c>
      <c r="AF275" s="16">
        <v>0</v>
      </c>
      <c r="AG275" s="11">
        <v>0</v>
      </c>
      <c r="AH275" s="11">
        <v>0</v>
      </c>
      <c r="AI275" s="11">
        <v>0</v>
      </c>
      <c r="AJ275" s="39">
        <v>0</v>
      </c>
      <c r="AK275" s="11">
        <v>0</v>
      </c>
    </row>
    <row r="276" spans="1:38" x14ac:dyDescent="0.25">
      <c r="A276" s="156">
        <v>430.04</v>
      </c>
      <c r="B276" s="45" t="s">
        <v>111</v>
      </c>
      <c r="C276" s="45"/>
      <c r="D276" s="45"/>
      <c r="G276" s="13">
        <v>16346.1</v>
      </c>
      <c r="H276" s="13"/>
      <c r="I276" s="34">
        <v>19212.57</v>
      </c>
      <c r="J276" s="11"/>
      <c r="K276" s="16">
        <v>23407</v>
      </c>
      <c r="L276" s="16">
        <v>19794.25</v>
      </c>
      <c r="M276" s="16">
        <v>17997</v>
      </c>
      <c r="N276" s="11">
        <v>9318</v>
      </c>
      <c r="O276" s="15">
        <f t="shared" si="76"/>
        <v>0.5177529588264711</v>
      </c>
      <c r="P276" s="16">
        <v>16659</v>
      </c>
      <c r="Q276" s="11">
        <v>20000</v>
      </c>
      <c r="R276" s="10">
        <v>24093</v>
      </c>
      <c r="S276" s="10">
        <v>5007</v>
      </c>
      <c r="T276" s="11">
        <v>9483</v>
      </c>
      <c r="U276" s="16">
        <v>6173</v>
      </c>
      <c r="V276" s="16">
        <v>5000</v>
      </c>
      <c r="W276" s="11">
        <v>1428</v>
      </c>
      <c r="X276" s="11">
        <v>5000</v>
      </c>
      <c r="Y276" s="16">
        <v>12121</v>
      </c>
      <c r="Z276" s="16">
        <v>11280</v>
      </c>
      <c r="AA276" s="16">
        <v>8749</v>
      </c>
      <c r="AB276" s="16">
        <v>5731</v>
      </c>
      <c r="AC276" s="16">
        <v>3455</v>
      </c>
      <c r="AD276" s="11">
        <v>7000</v>
      </c>
      <c r="AE276" s="11">
        <v>17758</v>
      </c>
      <c r="AF276" s="16">
        <v>21896</v>
      </c>
      <c r="AG276" s="11">
        <v>14934</v>
      </c>
      <c r="AH276" s="11">
        <v>14388</v>
      </c>
      <c r="AI276" s="11">
        <v>9227</v>
      </c>
      <c r="AJ276" s="39">
        <v>15000</v>
      </c>
      <c r="AK276" s="11">
        <v>21000</v>
      </c>
    </row>
    <row r="277" spans="1:38" x14ac:dyDescent="0.25">
      <c r="A277" s="156">
        <v>430.041</v>
      </c>
      <c r="B277" s="45" t="s">
        <v>401</v>
      </c>
      <c r="C277" s="45"/>
      <c r="D277" s="45"/>
      <c r="G277" s="13">
        <v>2900</v>
      </c>
      <c r="H277" s="13"/>
      <c r="I277" s="13">
        <v>1950</v>
      </c>
      <c r="J277" s="11"/>
      <c r="K277" s="11">
        <v>2100</v>
      </c>
      <c r="L277" s="16">
        <v>2100</v>
      </c>
      <c r="M277" s="16">
        <v>1750</v>
      </c>
      <c r="N277" s="11">
        <v>1000</v>
      </c>
      <c r="O277" s="15">
        <f t="shared" si="76"/>
        <v>0.5714285714285714</v>
      </c>
      <c r="P277" s="16">
        <v>2550</v>
      </c>
      <c r="Q277" s="11">
        <v>2700</v>
      </c>
      <c r="R277" s="10">
        <v>2700</v>
      </c>
      <c r="S277" s="10">
        <v>3850</v>
      </c>
      <c r="T277" s="11">
        <v>2950</v>
      </c>
      <c r="U277" s="11">
        <v>3000</v>
      </c>
      <c r="V277" s="16">
        <v>2150</v>
      </c>
      <c r="W277" s="11">
        <v>3150</v>
      </c>
      <c r="X277" s="11">
        <v>3250</v>
      </c>
      <c r="Y277" s="11">
        <v>3250</v>
      </c>
      <c r="Z277" s="16">
        <v>2800</v>
      </c>
      <c r="AA277" s="16">
        <v>1800</v>
      </c>
      <c r="AB277" s="16">
        <v>2100</v>
      </c>
      <c r="AC277" s="16">
        <v>1100</v>
      </c>
      <c r="AD277" s="16">
        <v>2200</v>
      </c>
      <c r="AE277" s="11">
        <v>900</v>
      </c>
      <c r="AF277" s="16">
        <v>2900</v>
      </c>
      <c r="AG277" s="11">
        <v>1900</v>
      </c>
      <c r="AH277" s="11">
        <v>2650</v>
      </c>
      <c r="AI277" s="11">
        <v>1400</v>
      </c>
      <c r="AJ277" s="39">
        <v>3000</v>
      </c>
      <c r="AK277" s="16">
        <v>6798</v>
      </c>
      <c r="AL277" s="178"/>
    </row>
    <row r="278" spans="1:38" x14ac:dyDescent="0.25">
      <c r="A278" s="156">
        <v>430.04199999999997</v>
      </c>
      <c r="B278" s="45" t="s">
        <v>402</v>
      </c>
      <c r="C278" s="45"/>
      <c r="D278" s="45"/>
      <c r="G278" s="13">
        <v>4893.96</v>
      </c>
      <c r="H278" s="13"/>
      <c r="I278" s="34">
        <v>6208.24</v>
      </c>
      <c r="J278" s="11"/>
      <c r="K278" s="34">
        <v>4980</v>
      </c>
      <c r="L278" s="16">
        <v>4980.16</v>
      </c>
      <c r="M278" s="34">
        <v>5968</v>
      </c>
      <c r="N278" s="11">
        <v>5968</v>
      </c>
      <c r="O278" s="15">
        <f t="shared" si="76"/>
        <v>1</v>
      </c>
      <c r="P278" s="11">
        <v>7147</v>
      </c>
      <c r="Q278" s="11">
        <v>7295</v>
      </c>
      <c r="R278" s="10">
        <v>15915</v>
      </c>
      <c r="S278" s="10">
        <v>31615</v>
      </c>
      <c r="T278" s="11">
        <v>29701</v>
      </c>
      <c r="U278" s="11">
        <v>6796</v>
      </c>
      <c r="V278" s="16">
        <v>9652.08</v>
      </c>
      <c r="W278" s="11">
        <v>6854</v>
      </c>
      <c r="X278" s="11">
        <v>7930</v>
      </c>
      <c r="Y278" s="11">
        <v>6400</v>
      </c>
      <c r="Z278" s="16">
        <v>7045</v>
      </c>
      <c r="AA278" s="16">
        <v>5699</v>
      </c>
      <c r="AB278" s="11">
        <v>5242</v>
      </c>
      <c r="AC278" s="11">
        <v>5242</v>
      </c>
      <c r="AD278" s="16">
        <v>6900</v>
      </c>
      <c r="AE278" s="11">
        <v>6342</v>
      </c>
      <c r="AF278" s="16">
        <v>6242</v>
      </c>
      <c r="AG278" s="11">
        <v>6242</v>
      </c>
      <c r="AH278" s="16">
        <v>8373</v>
      </c>
      <c r="AI278" s="11">
        <v>6813</v>
      </c>
      <c r="AJ278" s="37">
        <v>8479</v>
      </c>
      <c r="AK278" s="16">
        <v>8034.2</v>
      </c>
      <c r="AL278" s="178"/>
    </row>
    <row r="279" spans="1:38" x14ac:dyDescent="0.25">
      <c r="A279" s="156">
        <v>430.04300000000001</v>
      </c>
      <c r="B279" s="45" t="s">
        <v>65</v>
      </c>
      <c r="C279" s="45"/>
      <c r="D279" s="45"/>
      <c r="G279" s="13">
        <f>SUM(G272:G278)*(7.65%)</f>
        <v>23011.510589999998</v>
      </c>
      <c r="H279" s="13"/>
      <c r="I279" s="13">
        <f>SUM(I272:I278)*(7.65%)</f>
        <v>24406.086465</v>
      </c>
      <c r="J279" s="11"/>
      <c r="K279" s="13">
        <f>SUM(K272:K278)*(7.65%)</f>
        <v>25636.832999999999</v>
      </c>
      <c r="L279" s="13">
        <f>SUM(L272:L278)*(7.65%)</f>
        <v>25401.498344999996</v>
      </c>
      <c r="M279" s="13">
        <v>24447</v>
      </c>
      <c r="N279" s="13">
        <f>SUM(N272:N278)*(7.65%)</f>
        <v>15837.029999999999</v>
      </c>
      <c r="O279" s="15">
        <f t="shared" si="76"/>
        <v>0.64781077432813838</v>
      </c>
      <c r="P279" s="13">
        <v>23306</v>
      </c>
      <c r="Q279" s="11">
        <f>SUM(Q272:Q278)*7.65%</f>
        <v>19330.387199999997</v>
      </c>
      <c r="R279" s="10">
        <v>24887</v>
      </c>
      <c r="S279" s="10">
        <v>24748</v>
      </c>
      <c r="T279" s="11">
        <v>19210</v>
      </c>
      <c r="U279" s="13">
        <v>23845</v>
      </c>
      <c r="V279" s="11">
        <f>SUM(V272:V278)*7.65%</f>
        <v>20940.687720000002</v>
      </c>
      <c r="W279" s="11">
        <v>24142</v>
      </c>
      <c r="X279" s="11">
        <f>SUM(X272:X278)*7.65%</f>
        <v>21033.062999999998</v>
      </c>
      <c r="Y279" s="11">
        <v>24867</v>
      </c>
      <c r="Z279" s="11">
        <v>22398</v>
      </c>
      <c r="AA279" s="11">
        <v>17819</v>
      </c>
      <c r="AB279" s="11">
        <v>24405</v>
      </c>
      <c r="AC279" s="11">
        <v>21006</v>
      </c>
      <c r="AD279" s="11">
        <f>SUBTOTAL(9,AD272:AD278)*7.65%</f>
        <v>24658.857</v>
      </c>
      <c r="AE279" s="11">
        <v>17243</v>
      </c>
      <c r="AF279" s="16">
        <v>27207</v>
      </c>
      <c r="AG279" s="11">
        <v>18892</v>
      </c>
      <c r="AH279" s="16">
        <v>29248</v>
      </c>
      <c r="AI279" s="11">
        <v>22291</v>
      </c>
      <c r="AJ279" s="39">
        <f>SUBTOTAL(9,AJ272:AJ278)*7.65%</f>
        <v>28222.747199999998</v>
      </c>
      <c r="AK279" s="16">
        <f>SUBTOTAL(9,AK272:AK278)*7.65%</f>
        <v>27381.567735000001</v>
      </c>
      <c r="AL279" s="178"/>
    </row>
    <row r="280" spans="1:38" x14ac:dyDescent="0.25">
      <c r="A280" s="156">
        <v>430.04399999999998</v>
      </c>
      <c r="B280" s="45" t="s">
        <v>67</v>
      </c>
      <c r="C280" s="45"/>
      <c r="D280" s="45"/>
      <c r="G280" s="13">
        <v>7800</v>
      </c>
      <c r="H280" s="13"/>
      <c r="I280" s="13">
        <v>7800</v>
      </c>
      <c r="J280" s="11"/>
      <c r="K280" s="11">
        <v>7800</v>
      </c>
      <c r="L280" s="11">
        <v>7800</v>
      </c>
      <c r="M280" s="11">
        <v>7800</v>
      </c>
      <c r="N280" s="11">
        <v>7800</v>
      </c>
      <c r="O280" s="15">
        <f t="shared" si="76"/>
        <v>1</v>
      </c>
      <c r="P280" s="11">
        <v>6500</v>
      </c>
      <c r="Q280" s="11">
        <v>6500</v>
      </c>
      <c r="R280" s="10">
        <v>4557</v>
      </c>
      <c r="S280" s="10">
        <v>6933</v>
      </c>
      <c r="T280" s="11">
        <v>6933</v>
      </c>
      <c r="U280" s="11">
        <v>7000</v>
      </c>
      <c r="V280" s="11">
        <v>7000</v>
      </c>
      <c r="W280" s="11">
        <v>14000</v>
      </c>
      <c r="X280" s="11">
        <v>7500</v>
      </c>
      <c r="Y280" s="16">
        <v>7500</v>
      </c>
      <c r="Z280" s="11">
        <v>6000</v>
      </c>
      <c r="AA280" s="11">
        <v>6000</v>
      </c>
      <c r="AB280" s="16">
        <v>7386</v>
      </c>
      <c r="AC280" s="16">
        <v>6776</v>
      </c>
      <c r="AD280" s="16">
        <v>9000</v>
      </c>
      <c r="AE280" s="11">
        <v>576</v>
      </c>
      <c r="AF280" s="16">
        <v>18514</v>
      </c>
      <c r="AG280" s="11">
        <v>9266</v>
      </c>
      <c r="AH280" s="11">
        <v>12568</v>
      </c>
      <c r="AI280" s="11">
        <v>11284</v>
      </c>
      <c r="AJ280" s="39">
        <v>11700</v>
      </c>
      <c r="AK280" s="16">
        <v>15517.03</v>
      </c>
      <c r="AL280" s="178"/>
    </row>
    <row r="281" spans="1:38" x14ac:dyDescent="0.25">
      <c r="A281" s="156">
        <v>430.04500000000002</v>
      </c>
      <c r="B281" s="45" t="s">
        <v>456</v>
      </c>
      <c r="C281" s="45"/>
      <c r="D281" s="45"/>
      <c r="G281" s="13">
        <v>0</v>
      </c>
      <c r="H281" s="13"/>
      <c r="I281" s="13">
        <v>85000</v>
      </c>
      <c r="J281" s="11"/>
      <c r="K281" s="13">
        <v>105349</v>
      </c>
      <c r="L281" s="34">
        <v>90182.16</v>
      </c>
      <c r="M281" s="16">
        <v>118210</v>
      </c>
      <c r="N281" s="11">
        <v>90166</v>
      </c>
      <c r="O281" s="15">
        <f t="shared" si="76"/>
        <v>0.76276118771677526</v>
      </c>
      <c r="P281" s="11">
        <v>111337</v>
      </c>
      <c r="Q281" s="11">
        <v>128931</v>
      </c>
      <c r="R281" s="10">
        <v>120970</v>
      </c>
      <c r="S281" s="10">
        <v>112960</v>
      </c>
      <c r="T281" s="11">
        <v>88969</v>
      </c>
      <c r="U281" s="11">
        <v>94688</v>
      </c>
      <c r="V281" s="16">
        <v>118636.95</v>
      </c>
      <c r="W281" s="16">
        <v>125617</v>
      </c>
      <c r="X281" s="11">
        <v>120504</v>
      </c>
      <c r="Y281" s="11">
        <v>129436</v>
      </c>
      <c r="Z281" s="16">
        <v>82928</v>
      </c>
      <c r="AA281" s="16">
        <v>71356</v>
      </c>
      <c r="AB281" s="11">
        <v>85886</v>
      </c>
      <c r="AC281" s="11">
        <v>85381</v>
      </c>
      <c r="AD281" s="16">
        <v>94070</v>
      </c>
      <c r="AE281" s="11">
        <v>81304</v>
      </c>
      <c r="AF281" s="16">
        <v>126809</v>
      </c>
      <c r="AG281" s="11">
        <v>89368</v>
      </c>
      <c r="AH281" s="11">
        <v>130136</v>
      </c>
      <c r="AI281" s="11">
        <v>101531</v>
      </c>
      <c r="AJ281" s="37">
        <v>143105</v>
      </c>
      <c r="AK281" s="16">
        <v>114459.43</v>
      </c>
      <c r="AL281" s="178"/>
    </row>
    <row r="282" spans="1:38" x14ac:dyDescent="0.25">
      <c r="A282" s="156">
        <v>430.04599999999999</v>
      </c>
      <c r="B282" s="45" t="s">
        <v>218</v>
      </c>
      <c r="C282" s="45"/>
      <c r="D282" s="45"/>
      <c r="G282" s="13">
        <v>250</v>
      </c>
      <c r="H282" s="13"/>
      <c r="I282" s="13">
        <v>250</v>
      </c>
      <c r="J282" s="11"/>
      <c r="K282" s="11">
        <v>250</v>
      </c>
      <c r="L282" s="11">
        <v>360</v>
      </c>
      <c r="M282" s="11">
        <v>588</v>
      </c>
      <c r="N282" s="11">
        <v>440</v>
      </c>
      <c r="O282" s="15">
        <f t="shared" si="76"/>
        <v>0.74829931972789121</v>
      </c>
      <c r="P282" s="11">
        <v>325</v>
      </c>
      <c r="Q282" s="11">
        <v>500</v>
      </c>
      <c r="R282" s="10">
        <v>733</v>
      </c>
      <c r="S282" s="10">
        <v>1542</v>
      </c>
      <c r="T282" s="11">
        <v>1159</v>
      </c>
      <c r="U282" s="11">
        <v>2213</v>
      </c>
      <c r="V282" s="16">
        <v>2000</v>
      </c>
      <c r="W282" s="11">
        <v>2264</v>
      </c>
      <c r="X282" s="11">
        <v>2600</v>
      </c>
      <c r="Y282" s="11">
        <v>2110</v>
      </c>
      <c r="Z282" s="11">
        <v>1988</v>
      </c>
      <c r="AA282" s="11">
        <v>1638</v>
      </c>
      <c r="AB282" s="11">
        <v>2160</v>
      </c>
      <c r="AC282" s="11">
        <v>1980</v>
      </c>
      <c r="AD282" s="11">
        <v>3000</v>
      </c>
      <c r="AE282" s="11">
        <v>2560</v>
      </c>
      <c r="AF282" s="16">
        <v>3840</v>
      </c>
      <c r="AG282" s="11">
        <v>2560</v>
      </c>
      <c r="AH282" s="11" t="s">
        <v>481</v>
      </c>
      <c r="AI282" s="11">
        <v>2880</v>
      </c>
      <c r="AJ282" s="39">
        <v>3000</v>
      </c>
      <c r="AK282" s="11">
        <v>3360</v>
      </c>
    </row>
    <row r="283" spans="1:38" x14ac:dyDescent="0.25">
      <c r="A283" s="156">
        <v>430.04700000000003</v>
      </c>
      <c r="B283" s="45" t="s">
        <v>350</v>
      </c>
      <c r="C283" s="45"/>
      <c r="D283" s="45"/>
      <c r="G283" s="13"/>
      <c r="H283" s="13"/>
      <c r="I283" s="13">
        <v>0</v>
      </c>
      <c r="J283" s="11"/>
      <c r="K283" s="11">
        <v>0</v>
      </c>
      <c r="L283" s="11"/>
      <c r="M283" s="11">
        <v>0</v>
      </c>
      <c r="N283" s="11"/>
      <c r="O283" s="15"/>
      <c r="P283" s="11">
        <v>0</v>
      </c>
      <c r="Q283" s="11">
        <v>1500</v>
      </c>
      <c r="R283" s="10">
        <v>1240</v>
      </c>
      <c r="S283" s="10">
        <v>1500</v>
      </c>
      <c r="T283" s="11">
        <v>1500</v>
      </c>
      <c r="U283" s="11">
        <v>1500</v>
      </c>
      <c r="V283" s="11">
        <v>1500</v>
      </c>
      <c r="W283" s="11">
        <v>0</v>
      </c>
      <c r="X283" s="11">
        <v>1500</v>
      </c>
      <c r="Y283" s="11">
        <v>0</v>
      </c>
      <c r="Z283" s="11">
        <v>0</v>
      </c>
      <c r="AA283" s="11">
        <v>0</v>
      </c>
      <c r="AB283" s="11">
        <v>0</v>
      </c>
      <c r="AC283" s="11">
        <v>0</v>
      </c>
      <c r="AD283" s="11">
        <v>1500</v>
      </c>
      <c r="AE283" s="11">
        <v>0</v>
      </c>
      <c r="AF283" s="16">
        <v>0</v>
      </c>
      <c r="AG283" s="11">
        <v>0</v>
      </c>
      <c r="AH283" s="16">
        <v>0</v>
      </c>
      <c r="AI283" s="11">
        <v>0</v>
      </c>
      <c r="AJ283" s="39">
        <v>0</v>
      </c>
      <c r="AK283" s="11">
        <v>500</v>
      </c>
    </row>
    <row r="284" spans="1:38" x14ac:dyDescent="0.25">
      <c r="A284" s="156">
        <v>430.1</v>
      </c>
      <c r="B284" s="45" t="s">
        <v>464</v>
      </c>
      <c r="C284" s="45"/>
      <c r="D284" s="45"/>
      <c r="G284" s="13">
        <v>4486</v>
      </c>
      <c r="H284" s="13"/>
      <c r="I284" s="13">
        <v>4565</v>
      </c>
      <c r="J284" s="11"/>
      <c r="K284" s="11">
        <v>6776</v>
      </c>
      <c r="L284" s="11">
        <v>7618</v>
      </c>
      <c r="M284" s="11">
        <v>6512</v>
      </c>
      <c r="N284" s="11">
        <v>6404</v>
      </c>
      <c r="O284" s="15">
        <f t="shared" si="76"/>
        <v>0.9834152334152334</v>
      </c>
      <c r="P284" s="11">
        <v>4726</v>
      </c>
      <c r="Q284" s="11">
        <v>7000</v>
      </c>
      <c r="R284" s="10">
        <v>6443</v>
      </c>
      <c r="S284" s="10">
        <v>5015</v>
      </c>
      <c r="T284" s="11">
        <v>2608</v>
      </c>
      <c r="U284" s="11">
        <v>4423</v>
      </c>
      <c r="V284" s="11">
        <v>6500</v>
      </c>
      <c r="W284" s="11">
        <v>5159</v>
      </c>
      <c r="X284" s="11">
        <v>6500</v>
      </c>
      <c r="Y284" s="11">
        <v>2980</v>
      </c>
      <c r="Z284" s="11">
        <v>4643</v>
      </c>
      <c r="AA284" s="11">
        <v>4305</v>
      </c>
      <c r="AB284" s="11">
        <v>3537</v>
      </c>
      <c r="AC284" s="11">
        <v>3525</v>
      </c>
      <c r="AD284" s="16">
        <v>6500</v>
      </c>
      <c r="AE284" s="11">
        <v>5154</v>
      </c>
      <c r="AF284" s="16">
        <v>3861</v>
      </c>
      <c r="AG284" s="11">
        <v>3278</v>
      </c>
      <c r="AH284" s="11">
        <v>6500</v>
      </c>
      <c r="AI284" s="11">
        <v>4873</v>
      </c>
      <c r="AJ284" s="39">
        <v>7500</v>
      </c>
      <c r="AK284" s="11">
        <v>7500</v>
      </c>
    </row>
    <row r="285" spans="1:38" x14ac:dyDescent="0.25">
      <c r="A285" s="156">
        <v>430.11</v>
      </c>
      <c r="B285" s="45" t="s">
        <v>133</v>
      </c>
      <c r="C285" s="45"/>
      <c r="D285" s="45"/>
      <c r="G285" s="13">
        <v>1247</v>
      </c>
      <c r="H285" s="13"/>
      <c r="I285" s="13">
        <v>1634</v>
      </c>
      <c r="J285" s="11"/>
      <c r="K285" s="11">
        <v>1753</v>
      </c>
      <c r="L285" s="11">
        <v>2150</v>
      </c>
      <c r="M285" s="11">
        <v>1841</v>
      </c>
      <c r="N285" s="11">
        <v>655</v>
      </c>
      <c r="O285" s="15">
        <f t="shared" si="76"/>
        <v>0.35578489951113523</v>
      </c>
      <c r="P285" s="11">
        <v>1535</v>
      </c>
      <c r="Q285" s="11">
        <v>2300</v>
      </c>
      <c r="R285" s="10">
        <v>1834</v>
      </c>
      <c r="S285" s="10">
        <v>2252</v>
      </c>
      <c r="T285" s="11">
        <v>943</v>
      </c>
      <c r="U285" s="11">
        <v>1538</v>
      </c>
      <c r="V285" s="11">
        <v>1500</v>
      </c>
      <c r="W285" s="11">
        <v>1578</v>
      </c>
      <c r="X285" s="11">
        <v>1500</v>
      </c>
      <c r="Y285" s="11">
        <v>2008</v>
      </c>
      <c r="Z285" s="11">
        <v>2114</v>
      </c>
      <c r="AA285" s="11">
        <v>1498</v>
      </c>
      <c r="AB285" s="11">
        <v>1140</v>
      </c>
      <c r="AC285" s="11">
        <v>809</v>
      </c>
      <c r="AD285" s="16">
        <v>1500</v>
      </c>
      <c r="AE285" s="11">
        <v>807</v>
      </c>
      <c r="AF285" s="16">
        <v>1634</v>
      </c>
      <c r="AG285" s="11">
        <v>1083</v>
      </c>
      <c r="AH285" s="11">
        <v>2500</v>
      </c>
      <c r="AI285" s="11">
        <v>2350</v>
      </c>
      <c r="AJ285" s="39">
        <v>2350</v>
      </c>
      <c r="AK285" s="11">
        <v>2240</v>
      </c>
      <c r="AL285" s="178"/>
    </row>
    <row r="286" spans="1:38" x14ac:dyDescent="0.25">
      <c r="A286" s="156">
        <v>430.15</v>
      </c>
      <c r="B286" s="45" t="s">
        <v>137</v>
      </c>
      <c r="C286" s="45"/>
      <c r="D286" s="45"/>
      <c r="G286" s="13">
        <v>9608</v>
      </c>
      <c r="H286" s="13"/>
      <c r="I286" s="13">
        <v>7908</v>
      </c>
      <c r="J286" s="11"/>
      <c r="K286" s="11">
        <v>43059</v>
      </c>
      <c r="L286" s="11">
        <v>5393</v>
      </c>
      <c r="M286" s="11">
        <v>9554</v>
      </c>
      <c r="N286" s="11">
        <v>9554</v>
      </c>
      <c r="O286" s="15">
        <f t="shared" si="76"/>
        <v>1</v>
      </c>
      <c r="P286" s="11">
        <v>11309</v>
      </c>
      <c r="Q286" s="11">
        <v>10000</v>
      </c>
      <c r="R286" s="10">
        <v>6285</v>
      </c>
      <c r="S286" s="10">
        <v>10000</v>
      </c>
      <c r="T286" s="11">
        <v>6003</v>
      </c>
      <c r="U286" s="11">
        <v>66333</v>
      </c>
      <c r="V286" s="16">
        <v>70000</v>
      </c>
      <c r="W286" s="11">
        <v>50386</v>
      </c>
      <c r="X286" s="11">
        <v>68000</v>
      </c>
      <c r="Y286" s="16">
        <v>80571</v>
      </c>
      <c r="Z286" s="11">
        <v>24117</v>
      </c>
      <c r="AA286" s="11">
        <v>24118</v>
      </c>
      <c r="AB286" s="11">
        <v>0</v>
      </c>
      <c r="AC286" s="11">
        <v>0</v>
      </c>
      <c r="AD286" s="11">
        <v>80000</v>
      </c>
      <c r="AE286" s="11">
        <v>16703</v>
      </c>
      <c r="AF286" s="16">
        <v>28274</v>
      </c>
      <c r="AG286" s="11">
        <v>19270</v>
      </c>
      <c r="AH286" s="11">
        <v>40000</v>
      </c>
      <c r="AI286" s="11">
        <v>11629</v>
      </c>
      <c r="AJ286" s="39">
        <v>20000</v>
      </c>
      <c r="AK286" s="11">
        <v>40000</v>
      </c>
    </row>
    <row r="287" spans="1:38" x14ac:dyDescent="0.25">
      <c r="A287" s="156">
        <v>430.23</v>
      </c>
      <c r="B287" s="45" t="s">
        <v>138</v>
      </c>
      <c r="C287" s="45"/>
      <c r="D287" s="45"/>
      <c r="G287" s="22">
        <v>200</v>
      </c>
      <c r="H287" s="22"/>
      <c r="I287" s="22">
        <v>200</v>
      </c>
      <c r="J287" s="24"/>
      <c r="K287" s="24">
        <v>0</v>
      </c>
      <c r="L287" s="31">
        <v>250</v>
      </c>
      <c r="M287" s="11">
        <v>0</v>
      </c>
      <c r="N287" s="11">
        <v>0</v>
      </c>
      <c r="O287" s="15" t="e">
        <f t="shared" si="76"/>
        <v>#DIV/0!</v>
      </c>
      <c r="P287" s="11">
        <v>0</v>
      </c>
      <c r="Q287" s="11">
        <v>500</v>
      </c>
      <c r="R287" s="10">
        <v>0</v>
      </c>
      <c r="S287" s="10">
        <v>0</v>
      </c>
      <c r="T287" s="11">
        <v>0</v>
      </c>
      <c r="U287" s="16">
        <v>0</v>
      </c>
      <c r="V287" s="11">
        <v>3500</v>
      </c>
      <c r="W287" s="11">
        <v>0</v>
      </c>
      <c r="X287" s="11">
        <v>3500</v>
      </c>
      <c r="Y287" s="11">
        <v>0</v>
      </c>
      <c r="Z287" s="11">
        <v>0</v>
      </c>
      <c r="AA287" s="11">
        <v>0</v>
      </c>
      <c r="AB287" s="11">
        <v>0</v>
      </c>
      <c r="AC287" s="11">
        <v>0</v>
      </c>
      <c r="AD287" s="11">
        <v>2000</v>
      </c>
      <c r="AE287" s="11">
        <v>0</v>
      </c>
      <c r="AF287" s="16">
        <v>2000</v>
      </c>
      <c r="AG287" s="11">
        <v>0</v>
      </c>
      <c r="AH287" s="11">
        <v>1000</v>
      </c>
      <c r="AI287" s="11">
        <v>0</v>
      </c>
      <c r="AJ287" s="39">
        <v>1000</v>
      </c>
      <c r="AK287" s="11">
        <v>1000</v>
      </c>
    </row>
    <row r="288" spans="1:38" x14ac:dyDescent="0.25">
      <c r="A288" s="156">
        <v>430.24</v>
      </c>
      <c r="B288" s="44" t="s">
        <v>282</v>
      </c>
      <c r="C288" s="45"/>
      <c r="D288" s="45"/>
      <c r="G288" s="13">
        <v>0</v>
      </c>
      <c r="H288" s="13"/>
      <c r="I288" s="13">
        <v>5415</v>
      </c>
      <c r="J288" s="11"/>
      <c r="K288" s="11">
        <v>0</v>
      </c>
      <c r="L288" s="16">
        <v>0</v>
      </c>
      <c r="M288" s="16">
        <v>0</v>
      </c>
      <c r="N288" s="11">
        <v>0</v>
      </c>
      <c r="O288" s="15">
        <v>0</v>
      </c>
      <c r="P288" s="11">
        <v>0</v>
      </c>
      <c r="Q288" s="11">
        <v>0</v>
      </c>
      <c r="R288" s="10">
        <v>0</v>
      </c>
      <c r="S288" s="10">
        <v>0</v>
      </c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16">
        <v>0</v>
      </c>
      <c r="AC288" s="16">
        <v>0</v>
      </c>
      <c r="AD288" s="11">
        <v>0</v>
      </c>
      <c r="AE288" s="11">
        <v>0</v>
      </c>
      <c r="AF288" s="16">
        <v>2000</v>
      </c>
      <c r="AG288" s="11">
        <v>0</v>
      </c>
      <c r="AH288" s="11">
        <v>0</v>
      </c>
      <c r="AI288" s="11">
        <v>0</v>
      </c>
      <c r="AJ288" s="39">
        <v>2000</v>
      </c>
      <c r="AK288" s="11">
        <v>2000</v>
      </c>
    </row>
    <row r="289" spans="1:37" x14ac:dyDescent="0.25">
      <c r="A289" s="156">
        <v>430.5</v>
      </c>
      <c r="B289" s="45" t="s">
        <v>117</v>
      </c>
      <c r="C289" s="45"/>
      <c r="D289" s="45"/>
      <c r="G289" s="13">
        <v>21722</v>
      </c>
      <c r="H289" s="13"/>
      <c r="I289" s="13">
        <v>16966</v>
      </c>
      <c r="J289" s="13"/>
      <c r="K289" s="13">
        <v>16641</v>
      </c>
      <c r="L289" s="13">
        <v>15320</v>
      </c>
      <c r="M289" s="11">
        <v>18795</v>
      </c>
      <c r="N289" s="11">
        <v>15271</v>
      </c>
      <c r="O289" s="15">
        <f t="shared" si="76"/>
        <v>0.81250332535248737</v>
      </c>
      <c r="P289" s="11">
        <v>13910</v>
      </c>
      <c r="Q289" s="11">
        <v>18000</v>
      </c>
      <c r="R289" s="10">
        <v>40659</v>
      </c>
      <c r="S289" s="10">
        <v>15822</v>
      </c>
      <c r="T289" s="11">
        <v>12345</v>
      </c>
      <c r="U289" s="11">
        <v>22589</v>
      </c>
      <c r="V289" s="11">
        <v>20000</v>
      </c>
      <c r="W289" s="11">
        <v>16602</v>
      </c>
      <c r="X289" s="11">
        <v>17000</v>
      </c>
      <c r="Y289" s="11">
        <v>12792</v>
      </c>
      <c r="Z289" s="11">
        <v>20750</v>
      </c>
      <c r="AA289" s="11">
        <v>15554</v>
      </c>
      <c r="AB289" s="11">
        <v>21685</v>
      </c>
      <c r="AC289" s="11">
        <v>21427</v>
      </c>
      <c r="AD289" s="11">
        <v>17000</v>
      </c>
      <c r="AE289" s="11">
        <v>7937</v>
      </c>
      <c r="AF289" s="16">
        <v>23739</v>
      </c>
      <c r="AG289" s="11">
        <v>17457</v>
      </c>
      <c r="AH289" s="11">
        <v>17000</v>
      </c>
      <c r="AI289" s="11">
        <v>15781</v>
      </c>
      <c r="AJ289" s="39">
        <v>20000</v>
      </c>
      <c r="AK289" s="11">
        <v>20000</v>
      </c>
    </row>
    <row r="290" spans="1:37" x14ac:dyDescent="0.25">
      <c r="A290" s="156">
        <v>430.55</v>
      </c>
      <c r="B290" s="45" t="s">
        <v>118</v>
      </c>
      <c r="C290" s="45"/>
      <c r="D290" s="45"/>
      <c r="G290" s="13">
        <v>12001</v>
      </c>
      <c r="H290" s="13"/>
      <c r="I290" s="13">
        <v>14153</v>
      </c>
      <c r="J290" s="13"/>
      <c r="K290" s="13">
        <v>35011</v>
      </c>
      <c r="L290" s="13">
        <v>29473</v>
      </c>
      <c r="M290" s="11">
        <v>13481</v>
      </c>
      <c r="N290" s="11">
        <v>31644</v>
      </c>
      <c r="O290" s="15">
        <f t="shared" si="76"/>
        <v>2.3473036124916549</v>
      </c>
      <c r="P290" s="11">
        <v>18981</v>
      </c>
      <c r="Q290" s="11">
        <v>40000</v>
      </c>
      <c r="R290" s="10">
        <v>51800</v>
      </c>
      <c r="S290" s="10">
        <v>13290</v>
      </c>
      <c r="T290" s="11">
        <v>25228</v>
      </c>
      <c r="U290" s="11">
        <v>8434</v>
      </c>
      <c r="V290" s="11">
        <v>30000</v>
      </c>
      <c r="W290" s="11">
        <v>27000</v>
      </c>
      <c r="X290" s="11">
        <v>30000</v>
      </c>
      <c r="Y290" s="11">
        <v>36814</v>
      </c>
      <c r="Z290" s="11">
        <v>10598</v>
      </c>
      <c r="AA290" s="11">
        <v>26576</v>
      </c>
      <c r="AB290" s="11">
        <v>18022</v>
      </c>
      <c r="AC290" s="11">
        <v>18023</v>
      </c>
      <c r="AD290" s="11">
        <v>25000</v>
      </c>
      <c r="AE290" s="11">
        <v>24256</v>
      </c>
      <c r="AF290" s="16">
        <v>50979</v>
      </c>
      <c r="AG290" s="11">
        <v>33856</v>
      </c>
      <c r="AH290" s="11">
        <v>37000</v>
      </c>
      <c r="AI290" s="11">
        <v>25305</v>
      </c>
      <c r="AJ290" s="39">
        <v>38000</v>
      </c>
      <c r="AK290" s="11">
        <v>39000</v>
      </c>
    </row>
    <row r="291" spans="1:37" x14ac:dyDescent="0.25">
      <c r="A291" s="158">
        <v>434</v>
      </c>
      <c r="B291" s="69" t="s">
        <v>139</v>
      </c>
      <c r="C291" s="69"/>
      <c r="D291" s="69"/>
      <c r="G291" s="16">
        <v>89038</v>
      </c>
      <c r="H291" s="16"/>
      <c r="I291" s="16">
        <v>89038</v>
      </c>
      <c r="J291" s="16"/>
      <c r="K291" s="16">
        <v>92085</v>
      </c>
      <c r="L291" s="16">
        <v>91397</v>
      </c>
      <c r="M291" s="16">
        <v>84620</v>
      </c>
      <c r="N291" s="11">
        <v>64000</v>
      </c>
      <c r="O291" s="15">
        <f t="shared" si="76"/>
        <v>0.75632238241550465</v>
      </c>
      <c r="P291" s="11">
        <v>88498</v>
      </c>
      <c r="Q291" s="11">
        <v>88000</v>
      </c>
      <c r="R291" s="10">
        <v>88954</v>
      </c>
      <c r="S291" s="10">
        <v>90162</v>
      </c>
      <c r="T291" s="11">
        <v>67264</v>
      </c>
      <c r="U291" s="11">
        <v>91932</v>
      </c>
      <c r="V291" s="11">
        <v>90000</v>
      </c>
      <c r="W291" s="11">
        <v>93060</v>
      </c>
      <c r="X291" s="11">
        <v>85000</v>
      </c>
      <c r="Y291" s="11">
        <v>87487</v>
      </c>
      <c r="Z291" s="11">
        <v>84688</v>
      </c>
      <c r="AA291" s="11">
        <v>63542</v>
      </c>
      <c r="AB291" s="11">
        <v>79054</v>
      </c>
      <c r="AC291" s="11">
        <v>59980</v>
      </c>
      <c r="AD291" s="11">
        <v>80000</v>
      </c>
      <c r="AE291" s="11">
        <v>48372</v>
      </c>
      <c r="AF291" s="16">
        <v>94627</v>
      </c>
      <c r="AG291" s="11">
        <v>72361</v>
      </c>
      <c r="AH291" s="11">
        <v>80000</v>
      </c>
      <c r="AI291" s="11">
        <v>63262</v>
      </c>
      <c r="AJ291" s="39">
        <v>90000</v>
      </c>
      <c r="AK291" s="11">
        <v>92000</v>
      </c>
    </row>
    <row r="292" spans="1:37" x14ac:dyDescent="0.25">
      <c r="A292" s="158">
        <v>433</v>
      </c>
      <c r="B292" s="69" t="s">
        <v>140</v>
      </c>
      <c r="C292" s="69"/>
      <c r="F292" s="16"/>
      <c r="G292" s="16">
        <v>3157</v>
      </c>
      <c r="H292" s="16"/>
      <c r="I292" s="16">
        <v>3162</v>
      </c>
      <c r="J292" s="16"/>
      <c r="K292" s="16">
        <v>11838</v>
      </c>
      <c r="L292" s="16">
        <v>6000</v>
      </c>
      <c r="M292" s="16">
        <v>4642</v>
      </c>
      <c r="N292" s="11">
        <v>4642</v>
      </c>
      <c r="O292" s="15">
        <f t="shared" si="76"/>
        <v>1</v>
      </c>
      <c r="P292" s="11">
        <v>5082</v>
      </c>
      <c r="Q292" s="11">
        <v>6000</v>
      </c>
      <c r="R292" s="10">
        <v>3603</v>
      </c>
      <c r="S292" s="10">
        <v>5754</v>
      </c>
      <c r="T292" s="11">
        <v>3585</v>
      </c>
      <c r="U292" s="11">
        <v>5679</v>
      </c>
      <c r="V292" s="16">
        <v>10000</v>
      </c>
      <c r="W292" s="11">
        <v>2477</v>
      </c>
      <c r="X292" s="11">
        <v>5000</v>
      </c>
      <c r="Y292" s="16">
        <v>6989</v>
      </c>
      <c r="Z292" s="11">
        <v>4013</v>
      </c>
      <c r="AA292" s="11">
        <v>3904</v>
      </c>
      <c r="AB292" s="11">
        <v>4823</v>
      </c>
      <c r="AC292" s="11">
        <v>4693</v>
      </c>
      <c r="AD292" s="11">
        <v>5000</v>
      </c>
      <c r="AE292" s="11">
        <v>1872</v>
      </c>
      <c r="AF292" s="16">
        <v>16824</v>
      </c>
      <c r="AG292" s="16">
        <v>13660</v>
      </c>
      <c r="AH292" s="11">
        <v>5000</v>
      </c>
      <c r="AI292" s="11">
        <v>5368</v>
      </c>
      <c r="AJ292" s="39">
        <v>6000</v>
      </c>
      <c r="AK292" s="11">
        <v>6000</v>
      </c>
    </row>
    <row r="293" spans="1:37" x14ac:dyDescent="0.25">
      <c r="A293" s="158">
        <v>435.02</v>
      </c>
      <c r="B293" s="69" t="s">
        <v>403</v>
      </c>
      <c r="C293" s="69"/>
      <c r="F293" s="16"/>
      <c r="G293" s="16"/>
      <c r="H293" s="16"/>
      <c r="I293" s="16"/>
      <c r="J293" s="16"/>
      <c r="K293" s="16"/>
      <c r="L293" s="16"/>
      <c r="M293" s="16"/>
      <c r="N293" s="11"/>
      <c r="O293" s="15"/>
      <c r="P293" s="11">
        <v>0</v>
      </c>
      <c r="Q293" s="11"/>
      <c r="R293" s="10">
        <v>0</v>
      </c>
      <c r="S293" s="10">
        <v>0</v>
      </c>
      <c r="T293" s="11"/>
      <c r="U293" s="11">
        <v>0</v>
      </c>
      <c r="V293" s="16"/>
      <c r="W293" s="11">
        <v>0</v>
      </c>
      <c r="X293" s="11">
        <v>0</v>
      </c>
      <c r="Y293" s="16">
        <v>0</v>
      </c>
      <c r="Z293" s="11">
        <v>0</v>
      </c>
      <c r="AA293" s="11">
        <v>0</v>
      </c>
      <c r="AB293" s="11">
        <v>0</v>
      </c>
      <c r="AC293" s="11">
        <v>0</v>
      </c>
      <c r="AD293" s="11">
        <v>5000</v>
      </c>
      <c r="AE293" s="11">
        <v>0</v>
      </c>
      <c r="AF293" s="16">
        <v>5000</v>
      </c>
      <c r="AG293" s="11">
        <v>0</v>
      </c>
      <c r="AH293" s="11">
        <v>5000</v>
      </c>
      <c r="AI293" s="11">
        <v>265</v>
      </c>
      <c r="AJ293" s="39">
        <v>5000</v>
      </c>
      <c r="AK293" s="11">
        <v>5000</v>
      </c>
    </row>
    <row r="294" spans="1:37" x14ac:dyDescent="0.25">
      <c r="A294" s="158">
        <v>435</v>
      </c>
      <c r="B294" s="69" t="s">
        <v>143</v>
      </c>
      <c r="C294" s="69"/>
      <c r="F294" s="16"/>
      <c r="G294" s="16">
        <v>0</v>
      </c>
      <c r="H294" s="16"/>
      <c r="I294" s="16">
        <v>0</v>
      </c>
      <c r="J294" s="16"/>
      <c r="K294" s="16">
        <v>0</v>
      </c>
      <c r="L294" s="16">
        <v>0</v>
      </c>
      <c r="M294" s="16">
        <v>500</v>
      </c>
      <c r="N294" s="11">
        <v>500</v>
      </c>
      <c r="O294" s="15">
        <v>0</v>
      </c>
      <c r="P294" s="11">
        <v>3876</v>
      </c>
      <c r="Q294" s="11">
        <v>5000</v>
      </c>
      <c r="R294" s="10">
        <v>0</v>
      </c>
      <c r="S294" s="10">
        <v>0</v>
      </c>
      <c r="T294" s="11">
        <v>0</v>
      </c>
      <c r="U294" s="11">
        <v>9810</v>
      </c>
      <c r="V294" s="11">
        <v>5000</v>
      </c>
      <c r="W294" s="11">
        <v>0</v>
      </c>
      <c r="X294" s="11">
        <v>5000</v>
      </c>
      <c r="Y294" s="11">
        <v>5000</v>
      </c>
      <c r="Z294" s="11">
        <v>0</v>
      </c>
      <c r="AA294" s="11">
        <v>0</v>
      </c>
      <c r="AB294" s="11">
        <v>0</v>
      </c>
      <c r="AC294" s="11">
        <v>0</v>
      </c>
      <c r="AD294" s="11">
        <v>5000</v>
      </c>
      <c r="AE294" s="11">
        <v>0</v>
      </c>
      <c r="AF294" s="16">
        <v>5000</v>
      </c>
      <c r="AG294" s="11">
        <v>0</v>
      </c>
      <c r="AH294" s="11">
        <v>5000</v>
      </c>
      <c r="AI294" s="11">
        <v>0</v>
      </c>
      <c r="AJ294" s="39">
        <v>5000</v>
      </c>
      <c r="AK294" s="11">
        <v>5000</v>
      </c>
    </row>
    <row r="295" spans="1:37" x14ac:dyDescent="0.25">
      <c r="A295" s="156">
        <v>430.8</v>
      </c>
      <c r="B295" s="45" t="s">
        <v>291</v>
      </c>
      <c r="C295" s="45"/>
      <c r="D295" s="45"/>
      <c r="G295" s="13">
        <v>0</v>
      </c>
      <c r="H295" s="13"/>
      <c r="I295" s="13">
        <v>79995</v>
      </c>
      <c r="J295" s="13"/>
      <c r="K295" s="13">
        <v>71250</v>
      </c>
      <c r="L295" s="13">
        <v>71250</v>
      </c>
      <c r="M295" s="16">
        <v>0</v>
      </c>
      <c r="N295" s="11">
        <v>0</v>
      </c>
      <c r="O295" s="15">
        <v>0</v>
      </c>
      <c r="P295" s="11">
        <v>0</v>
      </c>
      <c r="Q295" s="11">
        <v>0</v>
      </c>
      <c r="R295" s="10">
        <v>0</v>
      </c>
      <c r="S295" s="10"/>
      <c r="T295" s="11">
        <v>0</v>
      </c>
      <c r="U295" s="11">
        <v>75000</v>
      </c>
      <c r="V295" s="16">
        <v>37500</v>
      </c>
      <c r="W295" s="11">
        <v>37500</v>
      </c>
      <c r="X295" s="11">
        <v>25000</v>
      </c>
      <c r="Y295" s="16">
        <v>25000</v>
      </c>
      <c r="Z295" s="11">
        <v>35000</v>
      </c>
      <c r="AA295" s="11">
        <v>35000</v>
      </c>
      <c r="AB295" s="11">
        <v>35000</v>
      </c>
      <c r="AC295" s="11">
        <v>35000</v>
      </c>
      <c r="AD295" s="11">
        <v>40000</v>
      </c>
      <c r="AE295" s="16">
        <v>40000</v>
      </c>
      <c r="AF295" s="16">
        <v>36000</v>
      </c>
      <c r="AG295" s="11">
        <v>36000</v>
      </c>
      <c r="AH295" s="11">
        <v>36000</v>
      </c>
      <c r="AI295" s="11">
        <v>36000</v>
      </c>
      <c r="AJ295" s="37">
        <v>0</v>
      </c>
      <c r="AK295" s="11">
        <v>36000</v>
      </c>
    </row>
    <row r="296" spans="1:37" s="17" customFormat="1" ht="13.8" thickBot="1" x14ac:dyDescent="0.3">
      <c r="A296" s="64"/>
      <c r="B296" s="65" t="s">
        <v>141</v>
      </c>
      <c r="C296" s="63"/>
      <c r="D296" s="63"/>
      <c r="E296" s="58"/>
      <c r="F296" s="58"/>
      <c r="G296" s="54">
        <f>SUM(G272:G295)</f>
        <v>473324.57059000002</v>
      </c>
      <c r="H296" s="54"/>
      <c r="I296" s="54">
        <f>SUM(I272:I295)</f>
        <v>659525.896465</v>
      </c>
      <c r="J296" s="54"/>
      <c r="K296" s="54">
        <f>SUM(K272:K295)</f>
        <v>752570.83299999998</v>
      </c>
      <c r="L296" s="54">
        <f>SUM(L272:L295)</f>
        <v>684640.38834499998</v>
      </c>
      <c r="M296" s="56">
        <f>SUM(M272:M295)</f>
        <v>562774</v>
      </c>
      <c r="N296" s="55">
        <f>SUM(N272:N295)</f>
        <v>453933.03</v>
      </c>
      <c r="O296" s="57">
        <f t="shared" si="76"/>
        <v>0.80659914992519199</v>
      </c>
      <c r="P296" s="55">
        <f t="shared" ref="P296:AE296" si="77">SUM(P272:P295)</f>
        <v>536524</v>
      </c>
      <c r="Q296" s="55">
        <f t="shared" si="77"/>
        <v>586246.18720000004</v>
      </c>
      <c r="R296" s="56">
        <f t="shared" si="77"/>
        <v>623109</v>
      </c>
      <c r="S296" s="56">
        <f t="shared" si="77"/>
        <v>559783</v>
      </c>
      <c r="T296" s="55">
        <f t="shared" si="77"/>
        <v>457840</v>
      </c>
      <c r="U296" s="55">
        <f t="shared" si="77"/>
        <v>666964</v>
      </c>
      <c r="V296" s="55">
        <f t="shared" si="77"/>
        <v>697812.11771999998</v>
      </c>
      <c r="W296" s="55">
        <f t="shared" si="77"/>
        <v>660285</v>
      </c>
      <c r="X296" s="55">
        <f t="shared" si="77"/>
        <v>674579.06300000008</v>
      </c>
      <c r="Y296" s="55">
        <f t="shared" si="77"/>
        <v>693403</v>
      </c>
      <c r="Z296" s="55">
        <f t="shared" si="77"/>
        <v>576061</v>
      </c>
      <c r="AA296" s="55">
        <f t="shared" si="77"/>
        <v>489124</v>
      </c>
      <c r="AB296" s="55">
        <f t="shared" si="77"/>
        <v>555664</v>
      </c>
      <c r="AC296" s="55">
        <f t="shared" si="77"/>
        <v>496479</v>
      </c>
      <c r="AD296" s="55">
        <f t="shared" si="77"/>
        <v>721566.85700000008</v>
      </c>
      <c r="AE296" s="55">
        <f t="shared" si="77"/>
        <v>467410</v>
      </c>
      <c r="AF296" s="61">
        <f>SUBTOTAL(9,AF272:AF295)</f>
        <v>795060</v>
      </c>
      <c r="AG296" s="55">
        <f>SUM(AG272:AG295)</f>
        <v>550870</v>
      </c>
      <c r="AH296" s="55">
        <f>SUM(AH272:AH295)</f>
        <v>749711</v>
      </c>
      <c r="AI296" s="55">
        <f>SUM(AI272:AI295)</f>
        <v>567859</v>
      </c>
      <c r="AJ296" s="55">
        <f>SUM(AJ272:AJ295)</f>
        <v>751802.54719999991</v>
      </c>
      <c r="AK296" s="61">
        <f>SUM(AK272:AK295)</f>
        <v>774887.017735</v>
      </c>
    </row>
    <row r="297" spans="1:37" x14ac:dyDescent="0.25">
      <c r="A297" s="8"/>
      <c r="B297" s="45"/>
      <c r="C297" s="45"/>
      <c r="D297" s="45"/>
      <c r="G297" s="22"/>
      <c r="H297" s="22"/>
      <c r="I297" s="22"/>
      <c r="J297" s="24"/>
      <c r="K297" s="24"/>
      <c r="L297" s="24"/>
      <c r="Q297" s="11"/>
      <c r="R297" s="10"/>
      <c r="S297" s="10"/>
    </row>
    <row r="298" spans="1:37" x14ac:dyDescent="0.25">
      <c r="A298" s="156">
        <v>450.02</v>
      </c>
      <c r="B298" s="45" t="s">
        <v>380</v>
      </c>
      <c r="C298" s="45"/>
      <c r="D298" s="45"/>
      <c r="G298" s="22">
        <v>86310</v>
      </c>
      <c r="H298" s="22"/>
      <c r="I298" s="22">
        <v>85404</v>
      </c>
      <c r="J298" s="22"/>
      <c r="K298" s="24">
        <v>91254</v>
      </c>
      <c r="L298" s="31">
        <v>91620.800000000003</v>
      </c>
      <c r="M298" s="23">
        <v>88577</v>
      </c>
      <c r="N298" s="11">
        <v>66661</v>
      </c>
      <c r="O298" s="15">
        <f t="shared" ref="O298:O318" si="78">SUM(N298/M298)</f>
        <v>0.75257685403660091</v>
      </c>
      <c r="P298" s="11">
        <v>99493</v>
      </c>
      <c r="Q298" s="11">
        <v>99590</v>
      </c>
      <c r="R298" s="10">
        <v>99022</v>
      </c>
      <c r="S298" s="10">
        <v>86971</v>
      </c>
      <c r="T298" s="11">
        <v>67122</v>
      </c>
      <c r="U298" s="11">
        <v>99510</v>
      </c>
      <c r="V298" s="16">
        <v>95216</v>
      </c>
      <c r="W298" s="11">
        <v>80728</v>
      </c>
      <c r="X298" s="11">
        <v>104895</v>
      </c>
      <c r="Y298" s="11">
        <v>95532</v>
      </c>
      <c r="Z298" s="11">
        <v>106959</v>
      </c>
      <c r="AA298" s="11">
        <v>85755</v>
      </c>
      <c r="AB298" s="11">
        <v>112765</v>
      </c>
      <c r="AC298" s="11">
        <v>99570</v>
      </c>
      <c r="AD298" s="16">
        <v>116920</v>
      </c>
      <c r="AE298" s="11">
        <v>76036</v>
      </c>
      <c r="AF298" s="16">
        <v>119030</v>
      </c>
      <c r="AG298" s="11">
        <v>80406</v>
      </c>
      <c r="AH298" s="11">
        <v>128526</v>
      </c>
      <c r="AI298" s="11">
        <v>95892</v>
      </c>
      <c r="AJ298" s="37">
        <v>118380</v>
      </c>
      <c r="AK298" s="16">
        <v>135088</v>
      </c>
    </row>
    <row r="299" spans="1:37" x14ac:dyDescent="0.25">
      <c r="A299" s="156">
        <v>450.03</v>
      </c>
      <c r="B299" s="45" t="s">
        <v>465</v>
      </c>
      <c r="C299" s="45"/>
      <c r="D299" s="45"/>
      <c r="G299" s="13">
        <v>10305</v>
      </c>
      <c r="H299" s="13"/>
      <c r="I299" s="13">
        <v>9080</v>
      </c>
      <c r="J299" s="11"/>
      <c r="K299" s="11">
        <v>11216</v>
      </c>
      <c r="L299" s="16">
        <v>9321.4500000000007</v>
      </c>
      <c r="M299" s="16">
        <v>13043</v>
      </c>
      <c r="N299" s="11">
        <v>12052</v>
      </c>
      <c r="O299" s="15">
        <f t="shared" si="78"/>
        <v>0.92402054742007211</v>
      </c>
      <c r="P299" s="16">
        <v>8205</v>
      </c>
      <c r="Q299" s="11">
        <v>12430</v>
      </c>
      <c r="R299" s="10">
        <v>10268</v>
      </c>
      <c r="S299" s="10">
        <v>14866</v>
      </c>
      <c r="T299" s="11">
        <v>14866</v>
      </c>
      <c r="U299" s="16">
        <v>20255</v>
      </c>
      <c r="V299" s="16">
        <v>7000</v>
      </c>
      <c r="W299" s="11">
        <v>11466</v>
      </c>
      <c r="X299" s="11">
        <v>14000</v>
      </c>
      <c r="Y299" s="11">
        <v>9776</v>
      </c>
      <c r="Z299" s="11">
        <v>16478</v>
      </c>
      <c r="AA299" s="11">
        <v>16478</v>
      </c>
      <c r="AB299" s="11">
        <v>0</v>
      </c>
      <c r="AC299" s="11">
        <v>0</v>
      </c>
      <c r="AD299" s="11">
        <v>28000</v>
      </c>
      <c r="AE299" s="11">
        <v>21427</v>
      </c>
      <c r="AF299" s="16">
        <v>37893</v>
      </c>
      <c r="AG299" s="11">
        <v>28000</v>
      </c>
      <c r="AH299" s="11">
        <v>35000</v>
      </c>
      <c r="AI299" s="11">
        <v>16095</v>
      </c>
      <c r="AJ299" s="39">
        <v>35000</v>
      </c>
      <c r="AK299" s="11">
        <v>35000</v>
      </c>
    </row>
    <row r="300" spans="1:37" x14ac:dyDescent="0.25">
      <c r="A300" s="156">
        <v>450.04</v>
      </c>
      <c r="B300" s="45" t="s">
        <v>111</v>
      </c>
      <c r="C300" s="45"/>
      <c r="D300" s="45"/>
      <c r="G300" s="13">
        <v>4564.6499999999996</v>
      </c>
      <c r="H300" s="13"/>
      <c r="I300" s="34">
        <v>12904.92</v>
      </c>
      <c r="J300" s="11"/>
      <c r="K300" s="11">
        <v>4357</v>
      </c>
      <c r="L300" s="16">
        <v>3604.76</v>
      </c>
      <c r="M300" s="16">
        <v>2398</v>
      </c>
      <c r="N300" s="11">
        <v>1885</v>
      </c>
      <c r="O300" s="15">
        <f t="shared" si="78"/>
        <v>0.78607172643869894</v>
      </c>
      <c r="P300" s="16">
        <v>5407</v>
      </c>
      <c r="Q300" s="11">
        <v>3000</v>
      </c>
      <c r="R300" s="10">
        <v>7013</v>
      </c>
      <c r="S300" s="10">
        <v>3069</v>
      </c>
      <c r="T300" s="11">
        <v>2258</v>
      </c>
      <c r="U300" s="11">
        <v>1182</v>
      </c>
      <c r="V300" s="16">
        <v>3500</v>
      </c>
      <c r="W300" s="11">
        <v>975</v>
      </c>
      <c r="X300" s="16">
        <v>3500</v>
      </c>
      <c r="Y300" s="11">
        <v>4736</v>
      </c>
      <c r="Z300" s="11">
        <v>1869</v>
      </c>
      <c r="AA300" s="11">
        <v>768</v>
      </c>
      <c r="AB300" s="11">
        <v>1531</v>
      </c>
      <c r="AC300" s="11">
        <v>651</v>
      </c>
      <c r="AD300" s="11">
        <v>3500</v>
      </c>
      <c r="AE300" s="11">
        <v>3427</v>
      </c>
      <c r="AF300" s="16">
        <v>7907</v>
      </c>
      <c r="AG300" s="11">
        <v>5700</v>
      </c>
      <c r="AH300" s="11">
        <v>5500</v>
      </c>
      <c r="AI300" s="11">
        <v>3635</v>
      </c>
      <c r="AJ300" s="39">
        <v>5500</v>
      </c>
      <c r="AK300" s="11">
        <v>5500</v>
      </c>
    </row>
    <row r="301" spans="1:37" x14ac:dyDescent="0.25">
      <c r="A301" s="156">
        <v>450.041</v>
      </c>
      <c r="B301" s="45" t="s">
        <v>66</v>
      </c>
      <c r="C301" s="45"/>
      <c r="D301" s="45"/>
      <c r="G301" s="13">
        <v>800</v>
      </c>
      <c r="H301" s="13"/>
      <c r="I301" s="13">
        <v>850</v>
      </c>
      <c r="J301" s="11"/>
      <c r="K301" s="11">
        <v>1000</v>
      </c>
      <c r="L301" s="16">
        <v>1000</v>
      </c>
      <c r="M301" s="16">
        <v>1550</v>
      </c>
      <c r="N301" s="11">
        <v>1550</v>
      </c>
      <c r="O301" s="15">
        <f t="shared" si="78"/>
        <v>1</v>
      </c>
      <c r="P301" s="16">
        <v>1200</v>
      </c>
      <c r="Q301" s="11">
        <v>1300</v>
      </c>
      <c r="R301" s="10">
        <v>1300</v>
      </c>
      <c r="S301" s="10">
        <v>750</v>
      </c>
      <c r="T301" s="11">
        <v>750</v>
      </c>
      <c r="U301" s="11">
        <v>800</v>
      </c>
      <c r="V301" s="11">
        <v>0</v>
      </c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11">
        <v>250</v>
      </c>
      <c r="AC301" s="11">
        <v>250</v>
      </c>
      <c r="AD301" s="16">
        <v>550</v>
      </c>
      <c r="AE301" s="11">
        <v>0</v>
      </c>
      <c r="AF301" s="16">
        <v>650</v>
      </c>
      <c r="AG301" s="11">
        <v>0</v>
      </c>
      <c r="AH301" s="11">
        <v>750</v>
      </c>
      <c r="AI301" s="11">
        <v>0</v>
      </c>
      <c r="AJ301" s="39">
        <v>400</v>
      </c>
      <c r="AK301" s="11">
        <v>1650</v>
      </c>
    </row>
    <row r="302" spans="1:37" x14ac:dyDescent="0.25">
      <c r="A302" s="156">
        <v>450.04199999999997</v>
      </c>
      <c r="B302" s="45" t="s">
        <v>68</v>
      </c>
      <c r="C302" s="45"/>
      <c r="D302" s="45"/>
      <c r="G302" s="13">
        <v>1524.36</v>
      </c>
      <c r="H302" s="13"/>
      <c r="I302" s="34">
        <v>1519.92</v>
      </c>
      <c r="J302" s="11"/>
      <c r="K302" s="11">
        <v>494</v>
      </c>
      <c r="L302" s="16">
        <v>494.16</v>
      </c>
      <c r="M302" s="16">
        <v>2009</v>
      </c>
      <c r="N302" s="11">
        <v>2009</v>
      </c>
      <c r="O302" s="15">
        <f t="shared" si="78"/>
        <v>1</v>
      </c>
      <c r="P302" s="16">
        <v>1780</v>
      </c>
      <c r="Q302" s="11">
        <v>1915</v>
      </c>
      <c r="R302" s="10">
        <v>1532</v>
      </c>
      <c r="S302" s="10">
        <v>1112</v>
      </c>
      <c r="T302" s="11">
        <v>1112</v>
      </c>
      <c r="U302" s="11">
        <v>610</v>
      </c>
      <c r="V302" s="16">
        <v>1175</v>
      </c>
      <c r="W302" s="11">
        <v>1174</v>
      </c>
      <c r="X302" s="11">
        <v>2061</v>
      </c>
      <c r="Y302" s="11">
        <v>1841</v>
      </c>
      <c r="Z302" s="11">
        <v>2157</v>
      </c>
      <c r="AA302" s="11">
        <v>2157</v>
      </c>
      <c r="AB302" s="11">
        <v>2161</v>
      </c>
      <c r="AC302" s="11">
        <v>2161</v>
      </c>
      <c r="AD302" s="16">
        <v>2090</v>
      </c>
      <c r="AE302" s="11">
        <v>2089</v>
      </c>
      <c r="AF302" s="16">
        <v>2209</v>
      </c>
      <c r="AG302" s="11">
        <v>2209</v>
      </c>
      <c r="AH302" s="16">
        <v>2401</v>
      </c>
      <c r="AI302" s="11">
        <v>2400</v>
      </c>
      <c r="AJ302" s="37">
        <v>1298</v>
      </c>
      <c r="AK302" s="16">
        <v>2360</v>
      </c>
    </row>
    <row r="303" spans="1:37" x14ac:dyDescent="0.25">
      <c r="A303" s="156" t="s">
        <v>271</v>
      </c>
      <c r="B303" s="45" t="s">
        <v>65</v>
      </c>
      <c r="C303" s="45"/>
      <c r="D303" s="45"/>
      <c r="G303" s="13">
        <f>SUM(G298:G302)*(7.65%)</f>
        <v>7918.0567649999994</v>
      </c>
      <c r="H303" s="13"/>
      <c r="I303" s="13">
        <f>SUM(I298:I302)*(7.65%)</f>
        <v>8396.5512600000002</v>
      </c>
      <c r="J303" s="11"/>
      <c r="K303" s="13">
        <f>SUM(K298:K302)*(7.65%)</f>
        <v>8286.5565000000006</v>
      </c>
      <c r="L303" s="13">
        <f>SUM(L298:L302)*(7.65%)</f>
        <v>8112.1495049999994</v>
      </c>
      <c r="M303" s="13">
        <v>8880</v>
      </c>
      <c r="N303" s="13">
        <f>SUM(N298:N302)*(7.65%)</f>
        <v>6438.0105000000003</v>
      </c>
      <c r="O303" s="15">
        <f t="shared" si="78"/>
        <v>0.7250011824324325</v>
      </c>
      <c r="P303" s="13">
        <v>9290</v>
      </c>
      <c r="Q303" s="11">
        <f>SUM(Q298:Q302)*7.65%</f>
        <v>9044.9774999999991</v>
      </c>
      <c r="R303" s="10">
        <v>9305</v>
      </c>
      <c r="S303" s="10">
        <v>9241</v>
      </c>
      <c r="T303" s="11">
        <v>7593</v>
      </c>
      <c r="U303" s="11">
        <v>10287</v>
      </c>
      <c r="V303" s="11">
        <f>SUM(V298:V302)*7.65%</f>
        <v>8177.1615000000002</v>
      </c>
      <c r="W303" s="11">
        <v>9085</v>
      </c>
      <c r="X303" s="11">
        <f>SUM(X298:X302)*7.65%</f>
        <v>9520.884</v>
      </c>
      <c r="Y303" s="11">
        <v>9421</v>
      </c>
      <c r="Z303" s="11">
        <v>10178</v>
      </c>
      <c r="AA303" s="11">
        <v>8464</v>
      </c>
      <c r="AB303" s="11">
        <v>8719</v>
      </c>
      <c r="AC303" s="11">
        <v>7637</v>
      </c>
      <c r="AD303" s="11">
        <f>SUBTOTAL(9,AD298:AD302)*7.65%</f>
        <v>11556.09</v>
      </c>
      <c r="AE303" s="11">
        <v>7778</v>
      </c>
      <c r="AF303" s="16">
        <v>13338</v>
      </c>
      <c r="AG303" s="11">
        <v>9607</v>
      </c>
      <c r="AH303" s="11">
        <v>13174.54</v>
      </c>
      <c r="AI303" s="11">
        <v>9027</v>
      </c>
      <c r="AJ303" s="39">
        <f>SUBTOTAL(9,AJ298:AJ302)*7.65%</f>
        <v>12284.217000000001</v>
      </c>
      <c r="AK303" s="16">
        <f>SUBTOTAL(9,AK298:AK302)*7.65%</f>
        <v>13739.246999999999</v>
      </c>
    </row>
    <row r="304" spans="1:37" x14ac:dyDescent="0.25">
      <c r="A304" s="156" t="s">
        <v>273</v>
      </c>
      <c r="B304" s="45" t="s">
        <v>67</v>
      </c>
      <c r="C304" s="45"/>
      <c r="D304" s="45"/>
      <c r="G304" s="13">
        <v>2600</v>
      </c>
      <c r="H304" s="13"/>
      <c r="I304" s="13">
        <v>2600</v>
      </c>
      <c r="J304" s="11"/>
      <c r="K304" s="11">
        <v>2600</v>
      </c>
      <c r="L304" s="11">
        <v>2600</v>
      </c>
      <c r="M304" s="11">
        <v>2600</v>
      </c>
      <c r="N304" s="11">
        <v>2600</v>
      </c>
      <c r="O304" s="15">
        <f t="shared" si="78"/>
        <v>1</v>
      </c>
      <c r="P304" s="11">
        <v>2600</v>
      </c>
      <c r="Q304" s="11">
        <v>2600</v>
      </c>
      <c r="R304" s="10">
        <v>1823</v>
      </c>
      <c r="S304" s="10">
        <v>3033</v>
      </c>
      <c r="T304" s="11">
        <v>3033</v>
      </c>
      <c r="U304" s="11">
        <v>3150</v>
      </c>
      <c r="V304" s="11">
        <v>2800</v>
      </c>
      <c r="W304" s="11">
        <v>5600</v>
      </c>
      <c r="X304" s="11">
        <v>3000</v>
      </c>
      <c r="Y304" s="16">
        <v>3000</v>
      </c>
      <c r="Z304" s="11">
        <v>3000</v>
      </c>
      <c r="AA304" s="11">
        <v>3000</v>
      </c>
      <c r="AB304" s="11">
        <v>1971</v>
      </c>
      <c r="AC304" s="11">
        <v>1971</v>
      </c>
      <c r="AD304" s="16">
        <v>3000</v>
      </c>
      <c r="AE304" s="11">
        <v>0</v>
      </c>
      <c r="AF304" s="16">
        <v>6425</v>
      </c>
      <c r="AG304" s="11">
        <v>3213</v>
      </c>
      <c r="AH304" s="11">
        <v>4000</v>
      </c>
      <c r="AI304" s="11">
        <v>4000</v>
      </c>
      <c r="AJ304" s="39">
        <v>4000</v>
      </c>
      <c r="AK304" s="11">
        <v>6000</v>
      </c>
    </row>
    <row r="305" spans="1:37" x14ac:dyDescent="0.25">
      <c r="A305" s="156" t="s">
        <v>272</v>
      </c>
      <c r="B305" s="45" t="s">
        <v>446</v>
      </c>
      <c r="C305" s="45"/>
      <c r="D305" s="45"/>
      <c r="G305" s="22">
        <v>0</v>
      </c>
      <c r="H305" s="22"/>
      <c r="I305" s="22">
        <v>29000</v>
      </c>
      <c r="J305" s="24"/>
      <c r="K305" s="24">
        <v>38573</v>
      </c>
      <c r="L305" s="31">
        <v>37164</v>
      </c>
      <c r="M305" s="16">
        <v>43957</v>
      </c>
      <c r="N305" s="11">
        <v>33289</v>
      </c>
      <c r="O305" s="15">
        <f t="shared" si="78"/>
        <v>0.75730827854494165</v>
      </c>
      <c r="P305" s="11">
        <v>46928</v>
      </c>
      <c r="Q305" s="11">
        <v>51393</v>
      </c>
      <c r="R305" s="10">
        <v>50442</v>
      </c>
      <c r="S305" s="10">
        <v>47936</v>
      </c>
      <c r="T305" s="11">
        <v>36268</v>
      </c>
      <c r="U305" s="11">
        <v>42908</v>
      </c>
      <c r="V305" s="16">
        <v>42290.41</v>
      </c>
      <c r="W305" s="16">
        <v>44431</v>
      </c>
      <c r="X305" s="11">
        <v>42730</v>
      </c>
      <c r="Y305" s="11">
        <v>46112</v>
      </c>
      <c r="Z305" s="11">
        <v>45694</v>
      </c>
      <c r="AA305" s="11">
        <v>37724</v>
      </c>
      <c r="AB305" s="11">
        <v>46557</v>
      </c>
      <c r="AC305" s="11">
        <v>47023</v>
      </c>
      <c r="AD305" s="16">
        <v>48632</v>
      </c>
      <c r="AE305" s="11">
        <v>41891</v>
      </c>
      <c r="AF305" s="16">
        <v>66009</v>
      </c>
      <c r="AG305" s="11">
        <v>47659</v>
      </c>
      <c r="AH305" s="11">
        <v>82494</v>
      </c>
      <c r="AI305" s="11">
        <v>66311</v>
      </c>
      <c r="AJ305" s="37">
        <v>72078</v>
      </c>
      <c r="AK305" s="16">
        <v>73670.649999999994</v>
      </c>
    </row>
    <row r="306" spans="1:37" x14ac:dyDescent="0.25">
      <c r="A306" s="156">
        <v>450.1</v>
      </c>
      <c r="B306" s="45" t="s">
        <v>464</v>
      </c>
      <c r="C306" s="45"/>
      <c r="D306" s="45"/>
      <c r="G306" s="13">
        <v>7273</v>
      </c>
      <c r="H306" s="13"/>
      <c r="I306" s="13">
        <v>8147</v>
      </c>
      <c r="J306" s="11"/>
      <c r="K306" s="11">
        <v>13310</v>
      </c>
      <c r="L306" s="11">
        <v>7726</v>
      </c>
      <c r="M306" s="11">
        <v>12101</v>
      </c>
      <c r="N306" s="11">
        <v>10865</v>
      </c>
      <c r="O306" s="15">
        <f t="shared" si="78"/>
        <v>0.89785968101809766</v>
      </c>
      <c r="P306" s="11">
        <v>13754</v>
      </c>
      <c r="Q306" s="11">
        <v>12000</v>
      </c>
      <c r="R306" s="10">
        <v>11482</v>
      </c>
      <c r="S306" s="10">
        <v>14398</v>
      </c>
      <c r="T306" s="11">
        <v>11815</v>
      </c>
      <c r="U306" s="11">
        <v>11354</v>
      </c>
      <c r="V306" s="11">
        <v>14000</v>
      </c>
      <c r="W306" s="11">
        <v>8515</v>
      </c>
      <c r="X306" s="16">
        <v>14000</v>
      </c>
      <c r="Y306" s="11">
        <v>9833</v>
      </c>
      <c r="Z306" s="11">
        <v>11871</v>
      </c>
      <c r="AA306" s="11">
        <v>10458</v>
      </c>
      <c r="AB306" s="11">
        <v>7984</v>
      </c>
      <c r="AC306" s="11">
        <v>7646</v>
      </c>
      <c r="AD306" s="16">
        <v>14000</v>
      </c>
      <c r="AE306" s="11">
        <v>8992</v>
      </c>
      <c r="AF306" s="16">
        <v>12038</v>
      </c>
      <c r="AG306" s="11">
        <v>9489</v>
      </c>
      <c r="AH306" s="11">
        <v>12000</v>
      </c>
      <c r="AI306" s="11">
        <v>12746</v>
      </c>
      <c r="AJ306" s="39">
        <v>17000</v>
      </c>
      <c r="AK306" s="11">
        <v>17000</v>
      </c>
    </row>
    <row r="307" spans="1:37" x14ac:dyDescent="0.25">
      <c r="A307" s="156">
        <v>450.11200000000002</v>
      </c>
      <c r="B307" s="45" t="s">
        <v>466</v>
      </c>
      <c r="C307" s="45"/>
      <c r="D307" s="45"/>
      <c r="G307" s="13">
        <v>240</v>
      </c>
      <c r="H307" s="13"/>
      <c r="I307" s="13">
        <v>500</v>
      </c>
      <c r="J307" s="11"/>
      <c r="K307" s="11">
        <v>680</v>
      </c>
      <c r="L307" s="16">
        <v>600</v>
      </c>
      <c r="M307" s="16">
        <v>418</v>
      </c>
      <c r="N307" s="11">
        <v>80</v>
      </c>
      <c r="O307" s="15">
        <f t="shared" si="78"/>
        <v>0.19138755980861244</v>
      </c>
      <c r="P307" s="11">
        <v>600</v>
      </c>
      <c r="Q307" s="11">
        <v>750</v>
      </c>
      <c r="R307" s="10">
        <v>600</v>
      </c>
      <c r="S307" s="10">
        <v>634</v>
      </c>
      <c r="T307" s="11">
        <v>350</v>
      </c>
      <c r="U307" s="11">
        <v>492</v>
      </c>
      <c r="V307" s="11">
        <v>600</v>
      </c>
      <c r="W307" s="11">
        <v>670</v>
      </c>
      <c r="X307" s="11">
        <v>600</v>
      </c>
      <c r="Y307" s="11">
        <v>598</v>
      </c>
      <c r="Z307" s="11">
        <v>911</v>
      </c>
      <c r="AA307" s="11">
        <v>911</v>
      </c>
      <c r="AB307" s="11">
        <v>492</v>
      </c>
      <c r="AC307" s="11">
        <v>493</v>
      </c>
      <c r="AD307" s="16">
        <v>600</v>
      </c>
      <c r="AE307" s="11">
        <v>565</v>
      </c>
      <c r="AF307" s="16">
        <v>1023</v>
      </c>
      <c r="AG307" s="11">
        <v>843</v>
      </c>
      <c r="AH307" s="11">
        <v>1000</v>
      </c>
      <c r="AI307" s="11">
        <v>717</v>
      </c>
      <c r="AJ307" s="39">
        <v>1000</v>
      </c>
      <c r="AK307" s="11">
        <v>1000</v>
      </c>
    </row>
    <row r="308" spans="1:37" x14ac:dyDescent="0.25">
      <c r="A308" s="156">
        <v>450.2</v>
      </c>
      <c r="B308" s="45" t="s">
        <v>467</v>
      </c>
      <c r="C308" s="45"/>
      <c r="D308" s="45"/>
      <c r="G308" s="13">
        <v>4039</v>
      </c>
      <c r="H308" s="13"/>
      <c r="I308" s="13">
        <v>3445</v>
      </c>
      <c r="J308" s="11"/>
      <c r="K308" s="11">
        <v>5242</v>
      </c>
      <c r="L308" s="11">
        <v>4741</v>
      </c>
      <c r="M308" s="16">
        <v>5554</v>
      </c>
      <c r="N308" s="11">
        <v>4714</v>
      </c>
      <c r="O308" s="15">
        <f t="shared" si="78"/>
        <v>0.84875765214259991</v>
      </c>
      <c r="P308" s="11">
        <v>5578</v>
      </c>
      <c r="Q308" s="11">
        <v>5500</v>
      </c>
      <c r="R308" s="10">
        <v>5847</v>
      </c>
      <c r="S308" s="10">
        <v>7636</v>
      </c>
      <c r="T308" s="11">
        <v>6235</v>
      </c>
      <c r="U308" s="11">
        <v>2543</v>
      </c>
      <c r="V308" s="11">
        <v>3400</v>
      </c>
      <c r="W308" s="11">
        <v>2627</v>
      </c>
      <c r="X308" s="11">
        <v>3400</v>
      </c>
      <c r="Y308" s="11">
        <v>3472</v>
      </c>
      <c r="Z308" s="11">
        <v>4340</v>
      </c>
      <c r="AA308" s="11">
        <v>3641</v>
      </c>
      <c r="AB308" s="11">
        <v>3500</v>
      </c>
      <c r="AC308" s="11">
        <v>3029</v>
      </c>
      <c r="AD308" s="16">
        <v>3700</v>
      </c>
      <c r="AE308" s="11">
        <v>2541</v>
      </c>
      <c r="AF308" s="16">
        <v>4348</v>
      </c>
      <c r="AG308" s="11">
        <v>3547</v>
      </c>
      <c r="AH308" s="11">
        <v>4000</v>
      </c>
      <c r="AI308" s="11">
        <v>2918</v>
      </c>
      <c r="AJ308" s="39">
        <v>5040</v>
      </c>
      <c r="AK308" s="11">
        <v>5000</v>
      </c>
    </row>
    <row r="309" spans="1:37" x14ac:dyDescent="0.25">
      <c r="A309" s="156">
        <v>450.23</v>
      </c>
      <c r="B309" s="45" t="s">
        <v>146</v>
      </c>
      <c r="C309" s="45"/>
      <c r="D309" s="45"/>
      <c r="G309" s="13">
        <v>775</v>
      </c>
      <c r="H309" s="13"/>
      <c r="I309" s="13">
        <v>150</v>
      </c>
      <c r="J309" s="11"/>
      <c r="K309" s="11">
        <v>125</v>
      </c>
      <c r="L309" s="16">
        <v>75</v>
      </c>
      <c r="M309" s="16">
        <v>225</v>
      </c>
      <c r="N309" s="11">
        <v>100</v>
      </c>
      <c r="O309" s="15">
        <f t="shared" si="78"/>
        <v>0.44444444444444442</v>
      </c>
      <c r="P309" s="11">
        <v>100</v>
      </c>
      <c r="Q309" s="11">
        <v>150</v>
      </c>
      <c r="R309" s="10">
        <v>0</v>
      </c>
      <c r="S309" s="10">
        <v>400</v>
      </c>
      <c r="T309" s="11">
        <v>400</v>
      </c>
      <c r="U309" s="11">
        <v>375</v>
      </c>
      <c r="V309" s="11">
        <v>325</v>
      </c>
      <c r="W309" s="11">
        <v>1432</v>
      </c>
      <c r="X309" s="11">
        <v>325</v>
      </c>
      <c r="Y309" s="11">
        <v>625</v>
      </c>
      <c r="Z309" s="11">
        <v>700</v>
      </c>
      <c r="AA309" s="11">
        <v>100</v>
      </c>
      <c r="AB309" s="11">
        <v>0</v>
      </c>
      <c r="AC309" s="11">
        <v>0</v>
      </c>
      <c r="AD309" s="16">
        <v>0</v>
      </c>
      <c r="AE309" s="11">
        <v>700</v>
      </c>
      <c r="AF309" s="16">
        <v>2190</v>
      </c>
      <c r="AG309" s="11">
        <v>2040</v>
      </c>
      <c r="AH309" s="11">
        <v>1350</v>
      </c>
      <c r="AI309" s="11">
        <v>1610</v>
      </c>
      <c r="AJ309" s="39">
        <v>1350</v>
      </c>
      <c r="AK309" s="11">
        <v>1350</v>
      </c>
    </row>
    <row r="310" spans="1:37" x14ac:dyDescent="0.25">
      <c r="A310" s="156">
        <v>450.24</v>
      </c>
      <c r="B310" s="45" t="s">
        <v>147</v>
      </c>
      <c r="C310" s="45"/>
      <c r="D310" s="45"/>
      <c r="G310" s="13">
        <v>0</v>
      </c>
      <c r="H310" s="13"/>
      <c r="I310" s="13">
        <v>0</v>
      </c>
      <c r="J310" s="11"/>
      <c r="K310" s="11">
        <v>45</v>
      </c>
      <c r="L310" s="16">
        <v>0</v>
      </c>
      <c r="M310" s="16">
        <v>0</v>
      </c>
      <c r="N310" s="11">
        <v>0</v>
      </c>
      <c r="O310" s="15">
        <v>0</v>
      </c>
      <c r="P310" s="11">
        <v>0</v>
      </c>
      <c r="Q310" s="11">
        <v>0</v>
      </c>
      <c r="R310" s="10">
        <v>0</v>
      </c>
      <c r="S310" s="10">
        <v>0</v>
      </c>
      <c r="T310" s="11">
        <v>0</v>
      </c>
      <c r="U310" s="16">
        <v>0</v>
      </c>
      <c r="V310" s="11">
        <v>0</v>
      </c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11">
        <v>0</v>
      </c>
      <c r="AC310" s="11">
        <v>0</v>
      </c>
      <c r="AD310" s="16">
        <v>0</v>
      </c>
      <c r="AE310" s="11">
        <v>0</v>
      </c>
      <c r="AF310" s="16">
        <v>0</v>
      </c>
      <c r="AG310" s="11">
        <v>0</v>
      </c>
      <c r="AH310" s="11">
        <v>0</v>
      </c>
      <c r="AI310" s="11">
        <v>0</v>
      </c>
      <c r="AJ310" s="39">
        <v>0</v>
      </c>
      <c r="AK310" s="11">
        <v>0</v>
      </c>
    </row>
    <row r="311" spans="1:37" x14ac:dyDescent="0.25">
      <c r="A311" s="156">
        <v>450.4</v>
      </c>
      <c r="B311" s="45" t="s">
        <v>106</v>
      </c>
      <c r="C311" s="45"/>
      <c r="D311" s="45"/>
      <c r="G311" s="13">
        <v>5475</v>
      </c>
      <c r="H311" s="13"/>
      <c r="I311" s="13">
        <v>4475</v>
      </c>
      <c r="J311" s="11"/>
      <c r="K311" s="11">
        <v>11771</v>
      </c>
      <c r="L311" s="11">
        <v>7696.97</v>
      </c>
      <c r="M311" s="16">
        <v>11522</v>
      </c>
      <c r="N311" s="11">
        <v>9060</v>
      </c>
      <c r="O311" s="15">
        <f t="shared" si="78"/>
        <v>0.78632181912862353</v>
      </c>
      <c r="P311" s="11">
        <v>15465</v>
      </c>
      <c r="Q311" s="11">
        <v>19500</v>
      </c>
      <c r="R311" s="10">
        <v>13019</v>
      </c>
      <c r="S311" s="10">
        <v>24288</v>
      </c>
      <c r="T311" s="11">
        <v>18139</v>
      </c>
      <c r="U311" s="16">
        <v>19966</v>
      </c>
      <c r="V311" s="11">
        <v>25000</v>
      </c>
      <c r="W311" s="11">
        <v>24630</v>
      </c>
      <c r="X311" s="16">
        <v>25000</v>
      </c>
      <c r="Y311" s="11">
        <v>26929</v>
      </c>
      <c r="Z311" s="11">
        <v>19622</v>
      </c>
      <c r="AA311" s="11">
        <v>16163</v>
      </c>
      <c r="AB311" s="11">
        <v>18233</v>
      </c>
      <c r="AC311" s="11">
        <v>15926</v>
      </c>
      <c r="AD311" s="11">
        <v>25000</v>
      </c>
      <c r="AE311" s="11">
        <v>17296</v>
      </c>
      <c r="AF311" s="16">
        <v>18087</v>
      </c>
      <c r="AG311" s="11">
        <v>16113</v>
      </c>
      <c r="AH311" s="11">
        <v>25000</v>
      </c>
      <c r="AI311" s="11">
        <v>24763</v>
      </c>
      <c r="AJ311" s="39">
        <v>30000</v>
      </c>
      <c r="AK311" s="11">
        <v>30000</v>
      </c>
    </row>
    <row r="312" spans="1:37" x14ac:dyDescent="0.25">
      <c r="A312" s="156">
        <v>450.5</v>
      </c>
      <c r="B312" s="45" t="s">
        <v>117</v>
      </c>
      <c r="C312" s="45"/>
      <c r="D312" s="45"/>
      <c r="G312" s="13">
        <v>2372</v>
      </c>
      <c r="H312" s="13"/>
      <c r="I312" s="13">
        <v>1073</v>
      </c>
      <c r="J312" s="11"/>
      <c r="K312" s="11">
        <v>4061</v>
      </c>
      <c r="L312" s="11">
        <v>4000</v>
      </c>
      <c r="M312" s="16">
        <v>5202</v>
      </c>
      <c r="N312" s="11">
        <v>190</v>
      </c>
      <c r="O312" s="15">
        <f t="shared" si="78"/>
        <v>3.6524413687043442E-2</v>
      </c>
      <c r="P312" s="11">
        <v>1864</v>
      </c>
      <c r="Q312" s="11">
        <v>2000</v>
      </c>
      <c r="R312" s="10">
        <v>8080</v>
      </c>
      <c r="S312" s="10">
        <v>3398</v>
      </c>
      <c r="T312" s="11">
        <v>1320</v>
      </c>
      <c r="U312" s="11">
        <v>8563</v>
      </c>
      <c r="V312" s="11">
        <v>4000</v>
      </c>
      <c r="W312" s="11">
        <v>5992</v>
      </c>
      <c r="X312" s="11">
        <v>4000</v>
      </c>
      <c r="Y312" s="11">
        <v>764</v>
      </c>
      <c r="Z312" s="11">
        <v>2725</v>
      </c>
      <c r="AA312" s="11">
        <v>2650</v>
      </c>
      <c r="AB312" s="11">
        <v>4942</v>
      </c>
      <c r="AC312" s="11">
        <v>4942</v>
      </c>
      <c r="AD312" s="16">
        <v>4000</v>
      </c>
      <c r="AE312" s="11">
        <v>4728</v>
      </c>
      <c r="AF312" s="16">
        <v>4525</v>
      </c>
      <c r="AG312" s="11">
        <v>4339</v>
      </c>
      <c r="AH312" s="11">
        <v>5000</v>
      </c>
      <c r="AI312" s="11">
        <v>3052</v>
      </c>
      <c r="AJ312" s="39">
        <v>5000</v>
      </c>
      <c r="AK312" s="11">
        <v>5500</v>
      </c>
    </row>
    <row r="313" spans="1:37" x14ac:dyDescent="0.25">
      <c r="A313" s="156">
        <v>450.6</v>
      </c>
      <c r="B313" s="45" t="s">
        <v>213</v>
      </c>
      <c r="C313" s="45"/>
      <c r="D313" s="45"/>
      <c r="G313" s="13">
        <v>0</v>
      </c>
      <c r="H313" s="13"/>
      <c r="I313" s="13">
        <v>0</v>
      </c>
      <c r="J313" s="11"/>
      <c r="K313" s="11">
        <v>1000</v>
      </c>
      <c r="L313" s="11">
        <v>0</v>
      </c>
      <c r="M313" s="10">
        <v>1000</v>
      </c>
      <c r="N313" s="11">
        <v>1000</v>
      </c>
      <c r="O313" s="15">
        <f t="shared" si="78"/>
        <v>1</v>
      </c>
      <c r="P313" s="11">
        <v>1000</v>
      </c>
      <c r="Q313" s="11">
        <v>1000</v>
      </c>
      <c r="R313" s="10">
        <v>0</v>
      </c>
      <c r="S313" s="10">
        <v>0</v>
      </c>
      <c r="T313" s="11">
        <v>0</v>
      </c>
      <c r="U313" s="11">
        <v>0</v>
      </c>
      <c r="V313" s="11">
        <v>1000</v>
      </c>
      <c r="W313" s="11">
        <v>0</v>
      </c>
      <c r="X313" s="11">
        <v>1000</v>
      </c>
      <c r="Y313" s="11">
        <v>0</v>
      </c>
      <c r="Z313" s="11">
        <v>0</v>
      </c>
      <c r="AA313" s="11">
        <v>0</v>
      </c>
      <c r="AB313" s="11">
        <v>0</v>
      </c>
      <c r="AC313" s="11">
        <v>0</v>
      </c>
      <c r="AD313" s="11">
        <v>1000</v>
      </c>
      <c r="AE313" s="11">
        <v>0</v>
      </c>
      <c r="AF313" s="16">
        <v>1000</v>
      </c>
      <c r="AG313" s="11">
        <v>1000</v>
      </c>
      <c r="AH313" s="11">
        <v>1000</v>
      </c>
      <c r="AI313" s="11">
        <v>1000</v>
      </c>
      <c r="AJ313" s="39">
        <v>1000</v>
      </c>
      <c r="AK313" s="11">
        <v>1000</v>
      </c>
    </row>
    <row r="314" spans="1:37" x14ac:dyDescent="0.25">
      <c r="A314" s="156">
        <v>450.61</v>
      </c>
      <c r="B314" s="45" t="s">
        <v>364</v>
      </c>
      <c r="C314" s="45"/>
      <c r="D314" s="45"/>
      <c r="G314" s="13">
        <v>2000</v>
      </c>
      <c r="H314" s="13"/>
      <c r="I314" s="13">
        <v>2000</v>
      </c>
      <c r="J314" s="11"/>
      <c r="K314" s="11">
        <v>2000</v>
      </c>
      <c r="L314" s="11">
        <v>2000</v>
      </c>
      <c r="M314" s="11">
        <v>2000</v>
      </c>
      <c r="N314" s="11">
        <v>2000</v>
      </c>
      <c r="O314" s="15">
        <f t="shared" si="78"/>
        <v>1</v>
      </c>
      <c r="P314" s="11">
        <v>5883</v>
      </c>
      <c r="Q314" s="11">
        <v>2000</v>
      </c>
      <c r="R314" s="10">
        <v>2675</v>
      </c>
      <c r="S314" s="10">
        <v>0</v>
      </c>
      <c r="T314" s="11">
        <v>0</v>
      </c>
      <c r="U314" s="11">
        <v>0</v>
      </c>
      <c r="V314" s="11">
        <v>1000</v>
      </c>
      <c r="W314" s="11">
        <v>0</v>
      </c>
      <c r="X314" s="11">
        <v>1000</v>
      </c>
      <c r="Y314" s="16">
        <v>1000</v>
      </c>
      <c r="Z314" s="11">
        <v>0</v>
      </c>
      <c r="AA314" s="11">
        <v>0</v>
      </c>
      <c r="AB314" s="11">
        <v>0</v>
      </c>
      <c r="AC314" s="11">
        <v>0</v>
      </c>
      <c r="AD314" s="11">
        <v>1000</v>
      </c>
      <c r="AE314" s="11">
        <v>0</v>
      </c>
      <c r="AF314" s="16">
        <v>0</v>
      </c>
      <c r="AG314" s="16">
        <v>1000</v>
      </c>
      <c r="AH314" s="11">
        <v>1000</v>
      </c>
      <c r="AI314" s="11">
        <v>0</v>
      </c>
      <c r="AJ314" s="39">
        <v>1000</v>
      </c>
      <c r="AK314" s="11">
        <v>1000</v>
      </c>
    </row>
    <row r="315" spans="1:37" x14ac:dyDescent="0.25">
      <c r="A315" s="156">
        <v>450.55</v>
      </c>
      <c r="B315" s="45" t="s">
        <v>118</v>
      </c>
      <c r="C315" s="45"/>
      <c r="D315" s="45"/>
      <c r="G315" s="29">
        <v>2166</v>
      </c>
      <c r="H315" s="7"/>
      <c r="I315" s="29">
        <v>2710</v>
      </c>
      <c r="J315" s="7"/>
      <c r="K315" s="29">
        <v>2336</v>
      </c>
      <c r="L315" s="29">
        <v>2561</v>
      </c>
      <c r="M315" s="10">
        <v>1574</v>
      </c>
      <c r="N315" s="11">
        <v>1389</v>
      </c>
      <c r="O315" s="15">
        <f t="shared" si="78"/>
        <v>0.88246505717916135</v>
      </c>
      <c r="P315" s="11">
        <v>1904</v>
      </c>
      <c r="Q315" s="11">
        <v>2500</v>
      </c>
      <c r="R315" s="10">
        <v>989</v>
      </c>
      <c r="S315" s="10">
        <v>583</v>
      </c>
      <c r="T315" s="11">
        <v>521</v>
      </c>
      <c r="U315" s="11">
        <v>105</v>
      </c>
      <c r="V315" s="16">
        <v>2000</v>
      </c>
      <c r="W315" s="11">
        <v>283</v>
      </c>
      <c r="X315" s="11">
        <v>2000</v>
      </c>
      <c r="Y315" s="11">
        <v>199</v>
      </c>
      <c r="Z315" s="11">
        <v>378</v>
      </c>
      <c r="AA315" s="11">
        <v>378</v>
      </c>
      <c r="AB315" s="11">
        <v>2055</v>
      </c>
      <c r="AC315" s="11">
        <v>2055</v>
      </c>
      <c r="AD315" s="16">
        <v>5000</v>
      </c>
      <c r="AE315" s="11">
        <v>3340</v>
      </c>
      <c r="AF315" s="16">
        <v>8775</v>
      </c>
      <c r="AG315" s="11">
        <v>5437</v>
      </c>
      <c r="AH315" s="11">
        <v>8100</v>
      </c>
      <c r="AI315" s="11">
        <v>3369</v>
      </c>
      <c r="AJ315" s="39">
        <v>7000</v>
      </c>
      <c r="AK315" s="11">
        <v>6000</v>
      </c>
    </row>
    <row r="316" spans="1:37" x14ac:dyDescent="0.25">
      <c r="A316" s="156">
        <v>450.66</v>
      </c>
      <c r="B316" s="45" t="s">
        <v>455</v>
      </c>
      <c r="C316" s="45"/>
      <c r="D316" s="45"/>
      <c r="G316" s="29"/>
      <c r="H316" s="7"/>
      <c r="I316" s="29"/>
      <c r="J316" s="7"/>
      <c r="K316" s="29"/>
      <c r="L316" s="29"/>
      <c r="M316" s="10"/>
      <c r="N316" s="11"/>
      <c r="O316" s="15"/>
      <c r="P316" s="11"/>
      <c r="Q316" s="11"/>
      <c r="R316" s="10"/>
      <c r="S316" s="10"/>
      <c r="T316" s="11"/>
      <c r="U316" s="11"/>
      <c r="V316" s="16"/>
      <c r="W316" s="11">
        <v>0</v>
      </c>
      <c r="X316" s="11"/>
      <c r="Y316" s="11">
        <v>0</v>
      </c>
      <c r="Z316" s="11">
        <v>0</v>
      </c>
      <c r="AA316" s="11"/>
      <c r="AB316" s="11">
        <v>0</v>
      </c>
      <c r="AC316" s="11"/>
      <c r="AD316" s="16">
        <v>0</v>
      </c>
      <c r="AE316" s="11"/>
      <c r="AF316" s="16">
        <v>0</v>
      </c>
      <c r="AG316" s="11">
        <v>7185.69</v>
      </c>
      <c r="AH316" s="16">
        <v>9000</v>
      </c>
      <c r="AI316" s="11">
        <v>8900</v>
      </c>
      <c r="AJ316" s="39">
        <v>9000</v>
      </c>
      <c r="AK316" s="11">
        <v>9000</v>
      </c>
    </row>
    <row r="317" spans="1:37" x14ac:dyDescent="0.25">
      <c r="A317" s="156">
        <v>450.8</v>
      </c>
      <c r="B317" s="45" t="s">
        <v>291</v>
      </c>
      <c r="C317" s="45"/>
      <c r="D317" s="45"/>
      <c r="G317" s="13">
        <v>9161</v>
      </c>
      <c r="H317" s="13"/>
      <c r="I317" s="13">
        <v>13898</v>
      </c>
      <c r="J317" s="11"/>
      <c r="K317" s="11">
        <v>38798</v>
      </c>
      <c r="L317" s="11">
        <v>20949</v>
      </c>
      <c r="M317" s="10">
        <v>0</v>
      </c>
      <c r="N317" s="11">
        <v>0</v>
      </c>
      <c r="O317" s="15">
        <v>0</v>
      </c>
      <c r="P317" s="11">
        <v>0</v>
      </c>
      <c r="Q317" s="11">
        <v>0</v>
      </c>
      <c r="R317" s="10">
        <v>0</v>
      </c>
      <c r="S317" s="10">
        <v>0</v>
      </c>
      <c r="T317" s="11">
        <v>0</v>
      </c>
      <c r="U317" s="11">
        <v>50000</v>
      </c>
      <c r="V317" s="16">
        <v>25000</v>
      </c>
      <c r="W317" s="11">
        <v>25000</v>
      </c>
      <c r="X317" s="11">
        <v>25000</v>
      </c>
      <c r="Y317" s="16">
        <v>25000</v>
      </c>
      <c r="Z317" s="11">
        <v>25000</v>
      </c>
      <c r="AA317" s="11">
        <v>25000</v>
      </c>
      <c r="AB317" s="11">
        <v>25000</v>
      </c>
      <c r="AC317" s="11">
        <v>25000</v>
      </c>
      <c r="AD317" s="11">
        <v>25000</v>
      </c>
      <c r="AE317" s="16">
        <v>25000</v>
      </c>
      <c r="AF317" s="16">
        <v>10000</v>
      </c>
      <c r="AG317" s="11">
        <v>10000</v>
      </c>
      <c r="AH317" s="11">
        <v>10000</v>
      </c>
      <c r="AI317" s="11">
        <v>10000</v>
      </c>
      <c r="AJ317" s="37">
        <v>0</v>
      </c>
      <c r="AK317" s="11">
        <v>10000</v>
      </c>
    </row>
    <row r="318" spans="1:37" s="17" customFormat="1" ht="13.8" thickBot="1" x14ac:dyDescent="0.3">
      <c r="A318" s="64"/>
      <c r="B318" s="65" t="s">
        <v>148</v>
      </c>
      <c r="C318" s="63"/>
      <c r="D318" s="63"/>
      <c r="E318" s="58"/>
      <c r="F318" s="58"/>
      <c r="G318" s="54">
        <f>SUM(G298:G317)</f>
        <v>147523.066765</v>
      </c>
      <c r="H318" s="54"/>
      <c r="I318" s="54">
        <f>SUM(I298:I317)</f>
        <v>186153.39126</v>
      </c>
      <c r="J318" s="55"/>
      <c r="K318" s="55">
        <f>SUM(K298:K317)</f>
        <v>237148.55650000001</v>
      </c>
      <c r="L318" s="55">
        <f>SUM(L298:L317)</f>
        <v>204266.28950499999</v>
      </c>
      <c r="M318" s="56">
        <f>SUM(M298:M317)</f>
        <v>202610</v>
      </c>
      <c r="N318" s="55">
        <f>SUM(N298:N317)</f>
        <v>155882.0105</v>
      </c>
      <c r="O318" s="57">
        <f t="shared" si="78"/>
        <v>0.76936977691130748</v>
      </c>
      <c r="P318" s="56">
        <f t="shared" ref="P318:U318" si="79">SUM(P298:P317)</f>
        <v>221051</v>
      </c>
      <c r="Q318" s="55">
        <f t="shared" si="79"/>
        <v>226672.97749999998</v>
      </c>
      <c r="R318" s="56">
        <f t="shared" si="79"/>
        <v>223397</v>
      </c>
      <c r="S318" s="56">
        <f t="shared" si="79"/>
        <v>218315</v>
      </c>
      <c r="T318" s="55">
        <f t="shared" si="79"/>
        <v>171782</v>
      </c>
      <c r="U318" s="55">
        <f t="shared" si="79"/>
        <v>272100</v>
      </c>
      <c r="V318" s="55">
        <f t="shared" ref="V318:AE318" si="80">SUM(V298:V317)</f>
        <v>236483.57150000002</v>
      </c>
      <c r="W318" s="55">
        <f t="shared" si="80"/>
        <v>222608</v>
      </c>
      <c r="X318" s="55">
        <f t="shared" si="80"/>
        <v>256031.88399999999</v>
      </c>
      <c r="Y318" s="55">
        <f t="shared" si="80"/>
        <v>238838</v>
      </c>
      <c r="Z318" s="55">
        <f t="shared" si="80"/>
        <v>251882</v>
      </c>
      <c r="AA318" s="55">
        <f t="shared" si="80"/>
        <v>213647</v>
      </c>
      <c r="AB318" s="55">
        <f t="shared" si="80"/>
        <v>236160</v>
      </c>
      <c r="AC318" s="55">
        <f t="shared" si="80"/>
        <v>218354</v>
      </c>
      <c r="AD318" s="55">
        <f t="shared" si="80"/>
        <v>293548.08999999997</v>
      </c>
      <c r="AE318" s="55">
        <f t="shared" si="80"/>
        <v>215810</v>
      </c>
      <c r="AF318" s="61">
        <f>SUBTOTAL(9,AF298:AF317)</f>
        <v>315447</v>
      </c>
      <c r="AG318" s="61">
        <f>SUBTOTAL(9,AG298:AG317)</f>
        <v>237787.69</v>
      </c>
      <c r="AH318" s="55">
        <f t="shared" ref="AH318:AK318" si="81">SUM(AH298:AH317)</f>
        <v>349295.54000000004</v>
      </c>
      <c r="AI318" s="55">
        <f t="shared" si="81"/>
        <v>266435</v>
      </c>
      <c r="AJ318" s="55">
        <f t="shared" si="81"/>
        <v>326330.217</v>
      </c>
      <c r="AK318" s="55">
        <f t="shared" si="81"/>
        <v>359857.897</v>
      </c>
    </row>
    <row r="319" spans="1:37" x14ac:dyDescent="0.25">
      <c r="A319" s="8"/>
      <c r="B319" s="45"/>
      <c r="C319" s="45"/>
      <c r="D319" s="45"/>
      <c r="G319" s="13"/>
      <c r="H319" s="13"/>
      <c r="I319" s="13"/>
      <c r="J319" s="11"/>
      <c r="K319" s="11"/>
      <c r="L319" s="11"/>
      <c r="Q319" s="11"/>
      <c r="R319" s="10"/>
      <c r="S319" s="10"/>
      <c r="Z319" s="11"/>
    </row>
    <row r="320" spans="1:37" ht="13.8" thickBot="1" x14ac:dyDescent="0.3">
      <c r="A320" s="66" t="s">
        <v>411</v>
      </c>
      <c r="B320" s="45" t="s">
        <v>202</v>
      </c>
      <c r="C320" s="45"/>
      <c r="D320" s="45"/>
      <c r="G320" s="13">
        <v>58000</v>
      </c>
      <c r="H320" s="13"/>
      <c r="I320" s="13">
        <v>58000</v>
      </c>
      <c r="J320" s="11"/>
      <c r="K320" s="135">
        <v>58000</v>
      </c>
      <c r="L320" s="135">
        <v>58000</v>
      </c>
      <c r="M320" s="135">
        <v>58000</v>
      </c>
      <c r="N320" s="135">
        <v>48340</v>
      </c>
      <c r="O320" s="149">
        <f>SUM(N320/M320)</f>
        <v>0.83344827586206893</v>
      </c>
      <c r="P320" s="150">
        <v>58000</v>
      </c>
      <c r="Q320" s="135">
        <v>49350</v>
      </c>
      <c r="R320" s="150">
        <v>49350</v>
      </c>
      <c r="S320" s="150">
        <v>49350</v>
      </c>
      <c r="T320" s="135">
        <v>37012</v>
      </c>
      <c r="U320" s="135">
        <v>51814</v>
      </c>
      <c r="V320" s="135">
        <v>51814</v>
      </c>
      <c r="W320" s="151">
        <v>51814</v>
      </c>
      <c r="X320" s="152">
        <v>51814</v>
      </c>
      <c r="Y320" s="151">
        <v>51814</v>
      </c>
      <c r="Z320" s="152">
        <v>51814</v>
      </c>
      <c r="AA320" s="151">
        <v>47496</v>
      </c>
      <c r="AB320" s="152">
        <v>54816</v>
      </c>
      <c r="AC320" s="152">
        <v>54816</v>
      </c>
      <c r="AD320" s="152">
        <v>54816</v>
      </c>
      <c r="AE320" s="122">
        <v>36544</v>
      </c>
      <c r="AF320" s="146">
        <v>64105</v>
      </c>
      <c r="AG320" s="151">
        <v>49312</v>
      </c>
      <c r="AH320" s="151">
        <v>61541</v>
      </c>
      <c r="AI320" s="122">
        <v>51284</v>
      </c>
      <c r="AJ320" s="172">
        <v>63420</v>
      </c>
      <c r="AK320" s="152">
        <v>65259</v>
      </c>
    </row>
    <row r="321" spans="1:37" ht="13.8" thickBot="1" x14ac:dyDescent="0.3">
      <c r="A321" s="64"/>
      <c r="B321" s="65" t="s">
        <v>333</v>
      </c>
      <c r="C321" s="63"/>
      <c r="D321" s="63"/>
      <c r="E321" s="58"/>
      <c r="F321" s="58"/>
      <c r="G321" s="54">
        <f>SUM(G320)</f>
        <v>58000</v>
      </c>
      <c r="H321" s="54"/>
      <c r="I321" s="54">
        <f>SUM(I320)</f>
        <v>58000</v>
      </c>
      <c r="J321" s="55"/>
      <c r="K321" s="55">
        <f>SUM(K320)</f>
        <v>58000</v>
      </c>
      <c r="L321" s="55">
        <f>SUM(L320)</f>
        <v>58000</v>
      </c>
      <c r="M321" s="56">
        <f>SUM(M320)</f>
        <v>58000</v>
      </c>
      <c r="N321" s="55">
        <f>SUM(N320)</f>
        <v>48340</v>
      </c>
      <c r="O321" s="57">
        <f>SUM(N321/M321)</f>
        <v>0.83344827586206893</v>
      </c>
      <c r="P321" s="56">
        <f>SUM(P320)</f>
        <v>58000</v>
      </c>
      <c r="Q321" s="55">
        <f>SUM(Q320)</f>
        <v>49350</v>
      </c>
      <c r="R321" s="56">
        <f>SUM(R320)</f>
        <v>49350</v>
      </c>
      <c r="S321" s="56">
        <f>SUM(S320)</f>
        <v>49350</v>
      </c>
      <c r="T321" s="55">
        <v>37012</v>
      </c>
      <c r="U321" s="55">
        <f t="shared" ref="U321:AE321" si="82">SUM(U320)</f>
        <v>51814</v>
      </c>
      <c r="V321" s="55">
        <f t="shared" si="82"/>
        <v>51814</v>
      </c>
      <c r="W321" s="134">
        <f t="shared" si="82"/>
        <v>51814</v>
      </c>
      <c r="X321" s="122">
        <f t="shared" si="82"/>
        <v>51814</v>
      </c>
      <c r="Y321" s="55">
        <f t="shared" si="82"/>
        <v>51814</v>
      </c>
      <c r="Z321" s="55">
        <f t="shared" si="82"/>
        <v>51814</v>
      </c>
      <c r="AA321" s="55">
        <f t="shared" si="82"/>
        <v>47496</v>
      </c>
      <c r="AB321" s="55">
        <f t="shared" si="82"/>
        <v>54816</v>
      </c>
      <c r="AC321" s="55">
        <f t="shared" si="82"/>
        <v>54816</v>
      </c>
      <c r="AD321" s="55">
        <f t="shared" si="82"/>
        <v>54816</v>
      </c>
      <c r="AE321" s="134">
        <f t="shared" si="82"/>
        <v>36544</v>
      </c>
      <c r="AF321" s="55">
        <f t="shared" ref="AF321:AK321" si="83">SUBTOTAL(9,AF320)</f>
        <v>64105</v>
      </c>
      <c r="AG321" s="55">
        <f t="shared" si="83"/>
        <v>49312</v>
      </c>
      <c r="AH321" s="55">
        <f t="shared" si="83"/>
        <v>61541</v>
      </c>
      <c r="AI321" s="134">
        <f t="shared" si="83"/>
        <v>51284</v>
      </c>
      <c r="AJ321" s="134">
        <f t="shared" si="83"/>
        <v>63420</v>
      </c>
      <c r="AK321" s="134">
        <f t="shared" si="83"/>
        <v>65259</v>
      </c>
    </row>
    <row r="322" spans="1:37" x14ac:dyDescent="0.25">
      <c r="A322" s="8"/>
      <c r="B322" s="45"/>
      <c r="C322" s="45"/>
      <c r="D322" s="45"/>
      <c r="G322" s="13"/>
      <c r="H322" s="13"/>
      <c r="I322" s="13"/>
      <c r="J322" s="11"/>
      <c r="K322" s="11"/>
      <c r="L322" s="16"/>
      <c r="Q322" s="11"/>
      <c r="R322" s="10"/>
      <c r="S322" s="10"/>
    </row>
    <row r="323" spans="1:37" x14ac:dyDescent="0.25">
      <c r="A323" s="156">
        <v>453.03</v>
      </c>
      <c r="B323" s="45" t="s">
        <v>447</v>
      </c>
      <c r="C323" s="45"/>
      <c r="D323" s="45"/>
      <c r="G323" s="13">
        <v>7224</v>
      </c>
      <c r="H323" s="13"/>
      <c r="I323" s="13">
        <v>7224</v>
      </c>
      <c r="J323" s="11"/>
      <c r="K323" s="11">
        <v>7224</v>
      </c>
      <c r="L323" s="16">
        <v>7224</v>
      </c>
      <c r="M323" s="16">
        <v>7224</v>
      </c>
      <c r="N323" s="11">
        <v>7224</v>
      </c>
      <c r="O323" s="15">
        <f t="shared" ref="O323:O338" si="84">SUM(N323/M323)</f>
        <v>1</v>
      </c>
      <c r="P323" s="16">
        <v>7224</v>
      </c>
      <c r="Q323" s="11">
        <v>7224</v>
      </c>
      <c r="R323" s="10">
        <v>7224</v>
      </c>
      <c r="S323" s="10">
        <v>7224</v>
      </c>
      <c r="T323" s="11">
        <v>7224</v>
      </c>
      <c r="U323" s="11">
        <v>7224</v>
      </c>
      <c r="V323" s="11">
        <v>7224</v>
      </c>
      <c r="W323" s="11">
        <v>7224</v>
      </c>
      <c r="X323" s="11">
        <v>7600</v>
      </c>
      <c r="Y323" s="11">
        <v>7600</v>
      </c>
      <c r="Z323" s="11">
        <v>7600</v>
      </c>
      <c r="AA323" s="11">
        <v>7600</v>
      </c>
      <c r="AB323" s="11">
        <v>0</v>
      </c>
      <c r="AC323" s="11">
        <v>0</v>
      </c>
      <c r="AD323" s="11">
        <v>7600</v>
      </c>
      <c r="AE323" s="16">
        <v>13644</v>
      </c>
      <c r="AF323" s="16">
        <v>7937</v>
      </c>
      <c r="AG323" s="16">
        <v>18500</v>
      </c>
      <c r="AH323" s="11">
        <v>22000</v>
      </c>
      <c r="AI323" s="11">
        <v>21499</v>
      </c>
      <c r="AJ323" s="39">
        <v>18500</v>
      </c>
      <c r="AK323" s="11">
        <v>19500</v>
      </c>
    </row>
    <row r="324" spans="1:37" x14ac:dyDescent="0.25">
      <c r="A324" s="156">
        <v>453.04</v>
      </c>
      <c r="B324" s="45" t="s">
        <v>483</v>
      </c>
      <c r="C324" s="45"/>
      <c r="D324" s="45"/>
      <c r="G324" s="13">
        <v>8631</v>
      </c>
      <c r="H324" s="13"/>
      <c r="I324" s="13">
        <v>12284</v>
      </c>
      <c r="J324" s="11"/>
      <c r="K324" s="11">
        <v>10962</v>
      </c>
      <c r="L324" s="16">
        <v>10962.47</v>
      </c>
      <c r="M324" s="16">
        <v>12513</v>
      </c>
      <c r="N324" s="11">
        <v>12512</v>
      </c>
      <c r="O324" s="15">
        <f t="shared" si="84"/>
        <v>0.99992008311356184</v>
      </c>
      <c r="P324" s="16">
        <v>10409</v>
      </c>
      <c r="Q324" s="11">
        <v>13000</v>
      </c>
      <c r="R324" s="10">
        <v>12835</v>
      </c>
      <c r="S324" s="10">
        <v>13160</v>
      </c>
      <c r="T324" s="11">
        <v>12798</v>
      </c>
      <c r="U324" s="11">
        <v>13489</v>
      </c>
      <c r="V324" s="11">
        <v>14000</v>
      </c>
      <c r="W324" s="11">
        <v>13592</v>
      </c>
      <c r="X324" s="16">
        <v>14408</v>
      </c>
      <c r="Y324" s="11">
        <v>13804</v>
      </c>
      <c r="Z324" s="11">
        <v>11996</v>
      </c>
      <c r="AA324" s="11">
        <v>11996</v>
      </c>
      <c r="AB324" s="11">
        <v>0</v>
      </c>
      <c r="AC324" s="11">
        <v>0</v>
      </c>
      <c r="AD324" s="11">
        <v>14408</v>
      </c>
      <c r="AE324" s="11">
        <v>9062</v>
      </c>
      <c r="AF324" s="16">
        <v>31364</v>
      </c>
      <c r="AG324" s="16">
        <v>21364</v>
      </c>
      <c r="AH324" s="11">
        <v>13600</v>
      </c>
      <c r="AI324" s="11">
        <v>15839</v>
      </c>
      <c r="AJ324" s="39">
        <v>20000</v>
      </c>
      <c r="AK324" s="11">
        <v>30000</v>
      </c>
    </row>
    <row r="325" spans="1:37" x14ac:dyDescent="0.25">
      <c r="A325" s="156">
        <v>453.01</v>
      </c>
      <c r="B325" s="45" t="s">
        <v>149</v>
      </c>
      <c r="C325" s="45"/>
      <c r="D325" s="45"/>
      <c r="G325" s="13">
        <v>41017</v>
      </c>
      <c r="H325" s="13"/>
      <c r="I325" s="13">
        <v>43267</v>
      </c>
      <c r="J325" s="11"/>
      <c r="K325" s="11">
        <v>43265</v>
      </c>
      <c r="L325" s="16">
        <v>43264.800000000003</v>
      </c>
      <c r="M325" s="16">
        <v>47270</v>
      </c>
      <c r="N325" s="11">
        <v>47270</v>
      </c>
      <c r="O325" s="15">
        <f t="shared" si="84"/>
        <v>1</v>
      </c>
      <c r="P325" s="16">
        <v>41982</v>
      </c>
      <c r="Q325" s="11">
        <v>52555</v>
      </c>
      <c r="R325" s="10">
        <v>44493</v>
      </c>
      <c r="S325" s="10">
        <v>50795</v>
      </c>
      <c r="T325" s="11">
        <v>50276</v>
      </c>
      <c r="U325" s="11">
        <v>43210</v>
      </c>
      <c r="V325" s="11">
        <v>50000</v>
      </c>
      <c r="W325" s="11">
        <v>46580</v>
      </c>
      <c r="X325" s="16">
        <v>53712.5</v>
      </c>
      <c r="Y325" s="11">
        <v>46465</v>
      </c>
      <c r="Z325" s="11">
        <v>47049</v>
      </c>
      <c r="AA325" s="11">
        <v>47049</v>
      </c>
      <c r="AB325" s="11">
        <v>0</v>
      </c>
      <c r="AC325" s="11">
        <v>0</v>
      </c>
      <c r="AD325" s="11">
        <v>53712.5</v>
      </c>
      <c r="AE325" s="16">
        <v>53712</v>
      </c>
      <c r="AF325" s="16">
        <v>33450</v>
      </c>
      <c r="AG325" s="11">
        <v>33450</v>
      </c>
      <c r="AH325" s="11">
        <v>81144</v>
      </c>
      <c r="AI325" s="11">
        <v>35439</v>
      </c>
      <c r="AJ325" s="39">
        <v>101130</v>
      </c>
      <c r="AK325" s="11">
        <v>101130</v>
      </c>
    </row>
    <row r="326" spans="1:37" x14ac:dyDescent="0.25">
      <c r="A326" s="156">
        <v>453.02</v>
      </c>
      <c r="B326" s="45" t="s">
        <v>150</v>
      </c>
      <c r="C326" s="45"/>
      <c r="D326" s="45"/>
      <c r="G326" s="22">
        <v>2654</v>
      </c>
      <c r="H326" s="22"/>
      <c r="I326" s="22">
        <v>4140</v>
      </c>
      <c r="J326" s="24"/>
      <c r="K326" s="24">
        <v>3710</v>
      </c>
      <c r="L326" s="31">
        <v>3710.27</v>
      </c>
      <c r="M326" s="16">
        <v>4104</v>
      </c>
      <c r="N326" s="11">
        <v>4104</v>
      </c>
      <c r="O326" s="15">
        <f t="shared" si="84"/>
        <v>1</v>
      </c>
      <c r="P326" s="16">
        <v>3457</v>
      </c>
      <c r="Q326" s="11">
        <v>4500</v>
      </c>
      <c r="R326" s="10">
        <v>4156</v>
      </c>
      <c r="S326" s="10">
        <v>4474</v>
      </c>
      <c r="T326" s="16">
        <v>4475</v>
      </c>
      <c r="U326" s="11">
        <v>4231</v>
      </c>
      <c r="V326" s="11">
        <v>4500</v>
      </c>
      <c r="W326" s="11">
        <v>4726</v>
      </c>
      <c r="X326" s="16">
        <v>5200</v>
      </c>
      <c r="Y326" s="11">
        <v>4624</v>
      </c>
      <c r="Z326" s="11">
        <v>4044</v>
      </c>
      <c r="AA326" s="11">
        <v>4044</v>
      </c>
      <c r="AB326" s="11">
        <v>0</v>
      </c>
      <c r="AC326" s="11">
        <v>0</v>
      </c>
      <c r="AD326" s="11">
        <v>5200</v>
      </c>
      <c r="AE326" s="16">
        <v>2724</v>
      </c>
      <c r="AF326" s="16">
        <v>32040</v>
      </c>
      <c r="AG326" s="11">
        <v>3240</v>
      </c>
      <c r="AH326" s="11">
        <v>4500</v>
      </c>
      <c r="AI326" s="11">
        <v>842</v>
      </c>
      <c r="AJ326" s="39">
        <v>4500</v>
      </c>
      <c r="AK326" s="11">
        <v>4600</v>
      </c>
    </row>
    <row r="327" spans="1:37" x14ac:dyDescent="0.25">
      <c r="A327" s="156">
        <v>453.05</v>
      </c>
      <c r="B327" s="45" t="s">
        <v>151</v>
      </c>
      <c r="C327" s="45"/>
      <c r="D327" s="45"/>
      <c r="G327" s="13">
        <v>7493</v>
      </c>
      <c r="H327" s="13"/>
      <c r="I327" s="13">
        <v>7885</v>
      </c>
      <c r="J327" s="13"/>
      <c r="K327" s="11">
        <v>6645</v>
      </c>
      <c r="L327" s="16">
        <v>6645.1</v>
      </c>
      <c r="M327" s="16">
        <v>7002</v>
      </c>
      <c r="N327" s="11">
        <v>7002</v>
      </c>
      <c r="O327" s="15">
        <f t="shared" si="84"/>
        <v>1</v>
      </c>
      <c r="P327" s="16">
        <v>6209</v>
      </c>
      <c r="Q327" s="11">
        <v>8500</v>
      </c>
      <c r="R327" s="10">
        <v>6083</v>
      </c>
      <c r="S327" s="10">
        <v>6103</v>
      </c>
      <c r="T327" s="11">
        <v>6103</v>
      </c>
      <c r="U327" s="11">
        <v>7053</v>
      </c>
      <c r="V327" s="11">
        <v>7000</v>
      </c>
      <c r="W327" s="11">
        <v>6570</v>
      </c>
      <c r="X327" s="16">
        <v>9600</v>
      </c>
      <c r="Y327" s="11">
        <v>6580</v>
      </c>
      <c r="Z327" s="11">
        <v>8592</v>
      </c>
      <c r="AA327" s="11">
        <v>8592</v>
      </c>
      <c r="AB327" s="11">
        <v>0</v>
      </c>
      <c r="AC327" s="11">
        <v>0</v>
      </c>
      <c r="AD327" s="11">
        <v>9600</v>
      </c>
      <c r="AE327" s="11">
        <v>8076</v>
      </c>
      <c r="AF327" s="16">
        <v>11016</v>
      </c>
      <c r="AG327" s="11">
        <v>11016</v>
      </c>
      <c r="AH327" s="11">
        <v>11175</v>
      </c>
      <c r="AI327" s="11">
        <v>11175</v>
      </c>
      <c r="AJ327" s="39">
        <v>11500</v>
      </c>
      <c r="AK327" s="11">
        <v>0</v>
      </c>
    </row>
    <row r="328" spans="1:37" x14ac:dyDescent="0.25">
      <c r="A328" s="156">
        <v>453.01299999999998</v>
      </c>
      <c r="B328" s="45" t="s">
        <v>65</v>
      </c>
      <c r="C328" s="45"/>
      <c r="D328" s="45"/>
      <c r="G328" s="13">
        <v>6745</v>
      </c>
      <c r="H328" s="13"/>
      <c r="I328" s="13">
        <f>SUM(I323:I327)*(7.65%)</f>
        <v>5722.2</v>
      </c>
      <c r="J328" s="11"/>
      <c r="K328" s="13">
        <f>SUM(K323:K327)*(7.65%)</f>
        <v>5493.1589999999997</v>
      </c>
      <c r="L328" s="13">
        <f>SUM(L323:L327)*(7.65%)</f>
        <v>5493.2079599999997</v>
      </c>
      <c r="M328" s="13">
        <v>5976</v>
      </c>
      <c r="N328" s="13">
        <f>SUM(N323:N327)*(7.65%)</f>
        <v>5975.5680000000002</v>
      </c>
      <c r="O328" s="15">
        <f t="shared" si="84"/>
        <v>0.99992771084337351</v>
      </c>
      <c r="P328" s="13">
        <v>5287</v>
      </c>
      <c r="Q328" s="11">
        <v>6562</v>
      </c>
      <c r="R328" s="10">
        <v>5722</v>
      </c>
      <c r="S328" s="10">
        <v>6178</v>
      </c>
      <c r="T328" s="11">
        <v>6178</v>
      </c>
      <c r="U328" s="11">
        <f>SUM(U323:U327)*7.65%</f>
        <v>5753.3355000000001</v>
      </c>
      <c r="V328" s="11">
        <f>SUM(V323:V327)*7.65%</f>
        <v>6328.3859999999995</v>
      </c>
      <c r="W328" s="11">
        <v>6000</v>
      </c>
      <c r="X328" s="11">
        <f>SUM(X323:X327)*7.65%</f>
        <v>6924.8182500000003</v>
      </c>
      <c r="Y328" s="11">
        <v>6049</v>
      </c>
      <c r="Z328" s="11">
        <f>SUM(Z323:Z327)*7.65%</f>
        <v>6064.9965000000002</v>
      </c>
      <c r="AA328" s="11">
        <v>6065</v>
      </c>
      <c r="AB328" s="11">
        <v>0</v>
      </c>
      <c r="AC328" s="11">
        <v>0</v>
      </c>
      <c r="AD328" s="11">
        <f>SUBTOTAL(9,AD323:AD327)*7.65%</f>
        <v>6924.8182500000003</v>
      </c>
      <c r="AE328" s="11">
        <v>1465</v>
      </c>
      <c r="AF328" s="16">
        <v>6680</v>
      </c>
      <c r="AG328" s="11">
        <v>6680</v>
      </c>
      <c r="AH328" s="16">
        <f>SUBTOTAL(9,AH323:AH327)*7.65%</f>
        <v>10130.0535</v>
      </c>
      <c r="AI328" s="11">
        <v>7162</v>
      </c>
      <c r="AJ328" s="39">
        <f>SUBTOTAL(9,AJ323:AJ327)*7.65%</f>
        <v>11905.695</v>
      </c>
      <c r="AK328" s="16">
        <f>SUBTOTAL(9,AK323:AK327)*7.65%</f>
        <v>11875.094999999999</v>
      </c>
    </row>
    <row r="329" spans="1:37" x14ac:dyDescent="0.25">
      <c r="A329" s="156">
        <v>453.11</v>
      </c>
      <c r="B329" s="45" t="s">
        <v>152</v>
      </c>
      <c r="C329" s="45"/>
      <c r="D329" s="45"/>
      <c r="G329" s="13">
        <v>973</v>
      </c>
      <c r="H329" s="34"/>
      <c r="I329" s="34">
        <v>1129</v>
      </c>
      <c r="J329" s="11"/>
      <c r="K329" s="11">
        <v>814</v>
      </c>
      <c r="L329" s="16">
        <v>1200</v>
      </c>
      <c r="M329" s="16">
        <v>1268</v>
      </c>
      <c r="N329" s="11">
        <v>1268</v>
      </c>
      <c r="O329" s="15">
        <f t="shared" si="84"/>
        <v>1</v>
      </c>
      <c r="P329" s="16">
        <v>1886</v>
      </c>
      <c r="Q329" s="11">
        <v>1350</v>
      </c>
      <c r="R329" s="10">
        <v>1620</v>
      </c>
      <c r="S329" s="10">
        <v>608</v>
      </c>
      <c r="T329" s="11">
        <v>608</v>
      </c>
      <c r="U329" s="11">
        <v>2956</v>
      </c>
      <c r="V329" s="11">
        <v>1600</v>
      </c>
      <c r="W329" s="11">
        <v>1497</v>
      </c>
      <c r="X329" s="11">
        <v>1600</v>
      </c>
      <c r="Y329" s="11">
        <v>1766</v>
      </c>
      <c r="Z329" s="11">
        <v>2119</v>
      </c>
      <c r="AA329" s="11">
        <v>2120</v>
      </c>
      <c r="AB329" s="11">
        <v>0</v>
      </c>
      <c r="AC329" s="11">
        <v>0</v>
      </c>
      <c r="AD329" s="11">
        <v>2200</v>
      </c>
      <c r="AE329" s="11">
        <v>1244</v>
      </c>
      <c r="AF329" s="11">
        <v>121</v>
      </c>
      <c r="AG329" s="16">
        <v>122</v>
      </c>
      <c r="AH329" s="16">
        <v>1000</v>
      </c>
      <c r="AI329" s="11">
        <v>1926</v>
      </c>
      <c r="AJ329" s="39">
        <v>1500</v>
      </c>
      <c r="AK329" s="11">
        <v>1800</v>
      </c>
    </row>
    <row r="330" spans="1:37" x14ac:dyDescent="0.25">
      <c r="A330" s="156">
        <v>453.15</v>
      </c>
      <c r="B330" s="45" t="s">
        <v>484</v>
      </c>
      <c r="C330" s="45"/>
      <c r="D330" s="45"/>
      <c r="G330" s="13">
        <v>3571</v>
      </c>
      <c r="H330" s="34">
        <v>0</v>
      </c>
      <c r="I330" s="34">
        <v>1709</v>
      </c>
      <c r="J330" s="11">
        <v>0</v>
      </c>
      <c r="K330" s="11">
        <v>4385</v>
      </c>
      <c r="L330" s="11">
        <v>4000</v>
      </c>
      <c r="M330" s="16">
        <v>4002</v>
      </c>
      <c r="N330" s="11">
        <v>3876</v>
      </c>
      <c r="O330" s="15">
        <f t="shared" si="84"/>
        <v>0.96851574212893554</v>
      </c>
      <c r="P330" s="16">
        <v>3840</v>
      </c>
      <c r="Q330" s="11">
        <v>5000</v>
      </c>
      <c r="R330" s="10">
        <v>2966</v>
      </c>
      <c r="S330" s="10">
        <v>5117</v>
      </c>
      <c r="T330" s="11">
        <v>4802</v>
      </c>
      <c r="U330" s="11">
        <v>5005</v>
      </c>
      <c r="V330" s="11">
        <v>6000</v>
      </c>
      <c r="W330" s="11">
        <v>3445</v>
      </c>
      <c r="X330" s="11">
        <v>6000</v>
      </c>
      <c r="Y330" s="11">
        <v>5861</v>
      </c>
      <c r="Z330" s="11">
        <v>6006</v>
      </c>
      <c r="AA330" s="11">
        <v>6078</v>
      </c>
      <c r="AB330" s="11">
        <v>5583</v>
      </c>
      <c r="AC330" s="11">
        <v>5583</v>
      </c>
      <c r="AD330" s="11">
        <v>6200</v>
      </c>
      <c r="AE330" s="11">
        <v>6158</v>
      </c>
      <c r="AF330" s="11">
        <v>6075</v>
      </c>
      <c r="AG330" s="11">
        <v>5984</v>
      </c>
      <c r="AH330" s="11">
        <v>8000</v>
      </c>
      <c r="AI330" s="11">
        <v>7618</v>
      </c>
      <c r="AJ330" s="39">
        <v>8000</v>
      </c>
      <c r="AK330" s="11">
        <v>12000</v>
      </c>
    </row>
    <row r="331" spans="1:37" x14ac:dyDescent="0.25">
      <c r="A331" s="156">
        <v>453.16</v>
      </c>
      <c r="B331" s="45" t="s">
        <v>132</v>
      </c>
      <c r="C331" s="45"/>
      <c r="D331" s="45"/>
      <c r="G331" s="13">
        <v>5876</v>
      </c>
      <c r="H331" s="13"/>
      <c r="I331" s="13">
        <v>9640</v>
      </c>
      <c r="J331" s="11"/>
      <c r="K331" s="11">
        <v>8855</v>
      </c>
      <c r="L331" s="11">
        <v>5000</v>
      </c>
      <c r="M331" s="16">
        <v>8036</v>
      </c>
      <c r="N331" s="11">
        <v>8036</v>
      </c>
      <c r="O331" s="15">
        <f t="shared" si="84"/>
        <v>1</v>
      </c>
      <c r="P331" s="16">
        <v>5455</v>
      </c>
      <c r="Q331" s="11">
        <v>9000</v>
      </c>
      <c r="R331" s="10">
        <v>7006</v>
      </c>
      <c r="S331" s="10">
        <v>8772</v>
      </c>
      <c r="T331" s="11">
        <v>8772</v>
      </c>
      <c r="U331" s="11">
        <v>9945</v>
      </c>
      <c r="V331" s="11">
        <v>9000</v>
      </c>
      <c r="W331" s="11">
        <v>8922</v>
      </c>
      <c r="X331" s="11">
        <v>9500</v>
      </c>
      <c r="Y331" s="11">
        <v>9248</v>
      </c>
      <c r="Z331" s="11">
        <v>8981</v>
      </c>
      <c r="AA331" s="11">
        <v>8981</v>
      </c>
      <c r="AB331" s="11">
        <v>4511</v>
      </c>
      <c r="AC331" s="11">
        <v>4511</v>
      </c>
      <c r="AD331" s="11">
        <v>9500</v>
      </c>
      <c r="AE331" s="11">
        <v>6927</v>
      </c>
      <c r="AF331" s="11">
        <v>15952</v>
      </c>
      <c r="AG331" s="11">
        <v>15952</v>
      </c>
      <c r="AH331" s="11">
        <v>16000</v>
      </c>
      <c r="AI331" s="11">
        <v>22352</v>
      </c>
      <c r="AJ331" s="39">
        <v>20000</v>
      </c>
      <c r="AK331" s="11">
        <v>17500</v>
      </c>
    </row>
    <row r="332" spans="1:37" x14ac:dyDescent="0.25">
      <c r="A332" s="156">
        <v>453.2</v>
      </c>
      <c r="B332" s="45" t="s">
        <v>145</v>
      </c>
      <c r="C332" s="45"/>
      <c r="D332" s="45"/>
      <c r="G332" s="13">
        <v>5016</v>
      </c>
      <c r="H332" s="34"/>
      <c r="I332" s="34">
        <v>5769</v>
      </c>
      <c r="J332" s="11"/>
      <c r="K332" s="11">
        <v>6469</v>
      </c>
      <c r="L332" s="16">
        <v>4500</v>
      </c>
      <c r="M332" s="16">
        <v>5906</v>
      </c>
      <c r="N332" s="11">
        <v>5649</v>
      </c>
      <c r="O332" s="15">
        <f t="shared" si="84"/>
        <v>0.95648493057907213</v>
      </c>
      <c r="P332" s="16">
        <v>4226</v>
      </c>
      <c r="Q332" s="11">
        <v>4000</v>
      </c>
      <c r="R332" s="10">
        <v>4919</v>
      </c>
      <c r="S332" s="10">
        <v>4997</v>
      </c>
      <c r="T332" s="11">
        <v>4088</v>
      </c>
      <c r="U332" s="11">
        <v>4229</v>
      </c>
      <c r="V332" s="11">
        <v>4000</v>
      </c>
      <c r="W332" s="11">
        <v>4326</v>
      </c>
      <c r="X332" s="11">
        <v>3600</v>
      </c>
      <c r="Y332" s="11">
        <v>4348</v>
      </c>
      <c r="Z332" s="11">
        <v>4337</v>
      </c>
      <c r="AA332" s="11">
        <v>3551</v>
      </c>
      <c r="AB332" s="11">
        <v>3037</v>
      </c>
      <c r="AC332" s="11">
        <v>2628</v>
      </c>
      <c r="AD332" s="11">
        <v>3600</v>
      </c>
      <c r="AE332" s="11">
        <v>3553</v>
      </c>
      <c r="AF332" s="11">
        <v>8972</v>
      </c>
      <c r="AG332" s="11">
        <v>7532</v>
      </c>
      <c r="AH332" s="11">
        <v>6000</v>
      </c>
      <c r="AI332" s="11">
        <v>1386</v>
      </c>
      <c r="AJ332" s="39">
        <v>5000</v>
      </c>
      <c r="AK332" s="11">
        <v>4500</v>
      </c>
    </row>
    <row r="333" spans="1:37" x14ac:dyDescent="0.25">
      <c r="A333" s="156">
        <v>453.26</v>
      </c>
      <c r="B333" s="45" t="s">
        <v>153</v>
      </c>
      <c r="C333" s="45"/>
      <c r="D333" s="45"/>
      <c r="G333" s="22">
        <v>1675</v>
      </c>
      <c r="H333" s="22"/>
      <c r="I333" s="22">
        <v>500</v>
      </c>
      <c r="J333" s="24"/>
      <c r="K333" s="24">
        <v>730</v>
      </c>
      <c r="L333" s="31">
        <v>730</v>
      </c>
      <c r="M333" s="31">
        <v>705</v>
      </c>
      <c r="N333" s="11">
        <v>705</v>
      </c>
      <c r="O333" s="15">
        <f t="shared" si="84"/>
        <v>1</v>
      </c>
      <c r="P333" s="16">
        <v>309</v>
      </c>
      <c r="Q333" s="11">
        <v>750</v>
      </c>
      <c r="R333" s="10">
        <v>0</v>
      </c>
      <c r="S333" s="10">
        <v>538</v>
      </c>
      <c r="T333" s="11">
        <v>539</v>
      </c>
      <c r="U333" s="11">
        <v>137</v>
      </c>
      <c r="V333" s="11">
        <v>500</v>
      </c>
      <c r="W333" s="11">
        <v>380</v>
      </c>
      <c r="X333" s="11">
        <v>500</v>
      </c>
      <c r="Y333" s="11">
        <v>2373</v>
      </c>
      <c r="Z333" s="11">
        <v>389</v>
      </c>
      <c r="AA333" s="11">
        <v>390</v>
      </c>
      <c r="AB333" s="11">
        <v>0</v>
      </c>
      <c r="AC333" s="11">
        <v>0</v>
      </c>
      <c r="AD333" s="11">
        <v>500</v>
      </c>
      <c r="AE333" s="11">
        <v>0</v>
      </c>
      <c r="AF333" s="11">
        <v>0</v>
      </c>
      <c r="AG333" s="11">
        <v>0</v>
      </c>
      <c r="AH333" s="11">
        <v>600</v>
      </c>
      <c r="AI333" s="11">
        <v>184</v>
      </c>
      <c r="AJ333" s="39">
        <v>600</v>
      </c>
      <c r="AK333" s="11">
        <v>600</v>
      </c>
    </row>
    <row r="334" spans="1:37" x14ac:dyDescent="0.25">
      <c r="A334" s="156">
        <v>453.28</v>
      </c>
      <c r="B334" s="45" t="s">
        <v>154</v>
      </c>
      <c r="C334" s="45"/>
      <c r="D334" s="45"/>
      <c r="G334" s="13">
        <v>2275</v>
      </c>
      <c r="H334" s="13"/>
      <c r="I334" s="13">
        <v>2819</v>
      </c>
      <c r="J334" s="11"/>
      <c r="K334" s="11">
        <v>4235</v>
      </c>
      <c r="L334" s="16">
        <v>2766</v>
      </c>
      <c r="M334" s="31">
        <v>3855</v>
      </c>
      <c r="N334" s="11">
        <v>24211</v>
      </c>
      <c r="O334" s="15">
        <f t="shared" si="84"/>
        <v>6.28041504539559</v>
      </c>
      <c r="P334" s="16">
        <v>1520</v>
      </c>
      <c r="Q334" s="11">
        <v>5000</v>
      </c>
      <c r="R334" s="10">
        <v>6840</v>
      </c>
      <c r="S334" s="10">
        <v>1307</v>
      </c>
      <c r="T334" s="11">
        <v>1012</v>
      </c>
      <c r="U334" s="11">
        <v>3582</v>
      </c>
      <c r="V334" s="11">
        <v>8000</v>
      </c>
      <c r="W334" s="11">
        <v>5403</v>
      </c>
      <c r="X334" s="11">
        <v>5000</v>
      </c>
      <c r="Y334" s="11">
        <v>1825</v>
      </c>
      <c r="Z334" s="11">
        <v>5357</v>
      </c>
      <c r="AA334" s="11">
        <v>5323</v>
      </c>
      <c r="AB334" s="11">
        <v>4702</v>
      </c>
      <c r="AC334" s="11">
        <v>4651</v>
      </c>
      <c r="AD334" s="11">
        <v>5500</v>
      </c>
      <c r="AE334" s="11">
        <v>5553</v>
      </c>
      <c r="AF334" s="11">
        <v>4159</v>
      </c>
      <c r="AG334" s="11">
        <v>4074</v>
      </c>
      <c r="AH334" s="11">
        <v>6000</v>
      </c>
      <c r="AI334" s="11">
        <v>6821</v>
      </c>
      <c r="AJ334" s="39">
        <v>8000</v>
      </c>
      <c r="AK334" s="11">
        <v>8000</v>
      </c>
    </row>
    <row r="335" spans="1:37" x14ac:dyDescent="0.25">
      <c r="A335" s="156">
        <v>453.4</v>
      </c>
      <c r="B335" s="45" t="s">
        <v>155</v>
      </c>
      <c r="C335" s="45"/>
      <c r="D335" s="45"/>
      <c r="G335" s="13">
        <v>9441</v>
      </c>
      <c r="H335" s="13"/>
      <c r="I335" s="13">
        <v>12290</v>
      </c>
      <c r="J335" s="13"/>
      <c r="K335" s="13">
        <v>11379</v>
      </c>
      <c r="L335" s="34">
        <v>11159.383</v>
      </c>
      <c r="M335" s="31">
        <v>11382</v>
      </c>
      <c r="N335" s="11">
        <v>11382</v>
      </c>
      <c r="O335" s="15">
        <f t="shared" si="84"/>
        <v>1</v>
      </c>
      <c r="P335" s="16">
        <v>8212</v>
      </c>
      <c r="Q335" s="11">
        <v>12000</v>
      </c>
      <c r="R335" s="10">
        <v>11751</v>
      </c>
      <c r="S335" s="10">
        <v>15241</v>
      </c>
      <c r="T335" s="11">
        <v>15241</v>
      </c>
      <c r="U335" s="11">
        <v>14361</v>
      </c>
      <c r="V335" s="11">
        <v>13000</v>
      </c>
      <c r="W335" s="11">
        <v>13949</v>
      </c>
      <c r="X335" s="11">
        <v>13000</v>
      </c>
      <c r="Y335" s="11">
        <v>16635</v>
      </c>
      <c r="Z335" s="11">
        <v>18803</v>
      </c>
      <c r="AA335" s="11">
        <v>18754</v>
      </c>
      <c r="AB335" s="11">
        <v>0</v>
      </c>
      <c r="AC335" s="11">
        <v>0</v>
      </c>
      <c r="AD335" s="11">
        <v>19000</v>
      </c>
      <c r="AE335" s="11">
        <v>10299</v>
      </c>
      <c r="AF335" s="11">
        <v>26727</v>
      </c>
      <c r="AG335" s="11">
        <v>26727</v>
      </c>
      <c r="AH335" s="11">
        <v>19000</v>
      </c>
      <c r="AI335" s="11">
        <v>19602</v>
      </c>
      <c r="AJ335" s="39">
        <v>20000</v>
      </c>
      <c r="AK335" s="11">
        <v>25000</v>
      </c>
    </row>
    <row r="336" spans="1:37" x14ac:dyDescent="0.25">
      <c r="A336" s="156">
        <v>453.41</v>
      </c>
      <c r="B336" s="45" t="s">
        <v>156</v>
      </c>
      <c r="C336" s="45"/>
      <c r="D336" s="45"/>
      <c r="G336" s="13">
        <v>2315</v>
      </c>
      <c r="H336" s="13"/>
      <c r="I336" s="13">
        <v>4007</v>
      </c>
      <c r="J336" s="11"/>
      <c r="K336" s="11">
        <v>3780</v>
      </c>
      <c r="L336" s="16">
        <v>3809.87</v>
      </c>
      <c r="M336" s="31">
        <v>3893</v>
      </c>
      <c r="N336" s="11">
        <v>3893</v>
      </c>
      <c r="O336" s="15">
        <f t="shared" si="84"/>
        <v>1</v>
      </c>
      <c r="P336" s="16">
        <v>2203</v>
      </c>
      <c r="Q336" s="11">
        <v>4500</v>
      </c>
      <c r="R336" s="10">
        <v>4710</v>
      </c>
      <c r="S336" s="10">
        <v>3539</v>
      </c>
      <c r="T336" s="11">
        <v>3539</v>
      </c>
      <c r="U336" s="11">
        <v>3594</v>
      </c>
      <c r="V336" s="11">
        <v>4700</v>
      </c>
      <c r="W336" s="11">
        <v>4226</v>
      </c>
      <c r="X336" s="11">
        <v>4700</v>
      </c>
      <c r="Y336" s="11">
        <v>4703</v>
      </c>
      <c r="Z336" s="11">
        <v>5867</v>
      </c>
      <c r="AA336" s="11">
        <v>5857</v>
      </c>
      <c r="AB336" s="11">
        <v>0</v>
      </c>
      <c r="AC336" s="11">
        <v>0</v>
      </c>
      <c r="AD336" s="11">
        <v>6000</v>
      </c>
      <c r="AE336" s="11">
        <v>3616</v>
      </c>
      <c r="AF336" s="11">
        <v>3788</v>
      </c>
      <c r="AG336" s="11">
        <v>3788</v>
      </c>
      <c r="AH336" s="11">
        <v>6000</v>
      </c>
      <c r="AI336" s="11">
        <v>6851</v>
      </c>
      <c r="AJ336" s="39">
        <v>7500</v>
      </c>
      <c r="AK336" s="11">
        <v>7000</v>
      </c>
    </row>
    <row r="337" spans="1:38" x14ac:dyDescent="0.25">
      <c r="A337" s="156">
        <v>453.42</v>
      </c>
      <c r="B337" s="45" t="s">
        <v>157</v>
      </c>
      <c r="C337" s="45"/>
      <c r="D337" s="45"/>
      <c r="G337" s="13">
        <v>3900</v>
      </c>
      <c r="H337" s="13"/>
      <c r="I337" s="13">
        <v>412</v>
      </c>
      <c r="J337" s="11"/>
      <c r="K337" s="11">
        <v>3318</v>
      </c>
      <c r="L337" s="16">
        <v>3318.27</v>
      </c>
      <c r="M337" s="31">
        <v>3004</v>
      </c>
      <c r="N337" s="11">
        <v>3004</v>
      </c>
      <c r="O337" s="15">
        <f t="shared" si="84"/>
        <v>1</v>
      </c>
      <c r="P337" s="16">
        <v>2093</v>
      </c>
      <c r="Q337" s="11">
        <v>4000</v>
      </c>
      <c r="R337" s="10">
        <v>3689</v>
      </c>
      <c r="S337" s="10">
        <v>3926</v>
      </c>
      <c r="T337" s="11">
        <v>3927</v>
      </c>
      <c r="U337" s="11">
        <v>4666</v>
      </c>
      <c r="V337" s="11">
        <v>5000</v>
      </c>
      <c r="W337" s="11">
        <v>3949</v>
      </c>
      <c r="X337" s="11">
        <v>5000</v>
      </c>
      <c r="Y337" s="11">
        <v>4017</v>
      </c>
      <c r="Z337" s="11">
        <v>3767</v>
      </c>
      <c r="AA337" s="11">
        <v>3767</v>
      </c>
      <c r="AB337" s="11">
        <v>0</v>
      </c>
      <c r="AC337" s="11">
        <v>0</v>
      </c>
      <c r="AD337" s="11">
        <v>5000</v>
      </c>
      <c r="AE337" s="11">
        <v>1831</v>
      </c>
      <c r="AF337" s="11">
        <v>2429</v>
      </c>
      <c r="AG337" s="16">
        <v>1907</v>
      </c>
      <c r="AH337" s="11">
        <v>500</v>
      </c>
      <c r="AI337" s="11">
        <v>940</v>
      </c>
      <c r="AJ337" s="39">
        <v>1000</v>
      </c>
      <c r="AK337" s="11">
        <v>2000</v>
      </c>
    </row>
    <row r="338" spans="1:38" x14ac:dyDescent="0.25">
      <c r="A338" s="156">
        <v>453.44</v>
      </c>
      <c r="B338" s="45" t="s">
        <v>158</v>
      </c>
      <c r="C338" s="45"/>
      <c r="D338" s="45"/>
      <c r="G338" s="13">
        <v>1262</v>
      </c>
      <c r="H338" s="13"/>
      <c r="I338" s="13">
        <v>3288</v>
      </c>
      <c r="J338" s="11"/>
      <c r="K338" s="11">
        <v>3521</v>
      </c>
      <c r="L338" s="16">
        <v>1450</v>
      </c>
      <c r="M338" s="31">
        <v>1592</v>
      </c>
      <c r="N338" s="11">
        <v>1592</v>
      </c>
      <c r="O338" s="15">
        <f t="shared" si="84"/>
        <v>1</v>
      </c>
      <c r="P338" s="16">
        <v>952</v>
      </c>
      <c r="Q338" s="11">
        <v>1500</v>
      </c>
      <c r="R338" s="10">
        <v>1287</v>
      </c>
      <c r="S338" s="10">
        <v>1477</v>
      </c>
      <c r="T338" s="11">
        <v>1480</v>
      </c>
      <c r="U338" s="11">
        <v>1642</v>
      </c>
      <c r="V338" s="11">
        <v>1500</v>
      </c>
      <c r="W338" s="11">
        <v>1558</v>
      </c>
      <c r="X338" s="11">
        <v>1500</v>
      </c>
      <c r="Y338" s="11">
        <v>1811</v>
      </c>
      <c r="Z338" s="11">
        <v>1993</v>
      </c>
      <c r="AA338" s="11">
        <v>1994</v>
      </c>
      <c r="AB338" s="11">
        <v>0</v>
      </c>
      <c r="AC338" s="11">
        <v>82</v>
      </c>
      <c r="AD338" s="11">
        <v>1700</v>
      </c>
      <c r="AE338" s="11">
        <v>351</v>
      </c>
      <c r="AF338" s="11">
        <v>3059</v>
      </c>
      <c r="AG338" s="11">
        <v>1532</v>
      </c>
      <c r="AH338" s="11">
        <v>2000</v>
      </c>
      <c r="AI338" s="11">
        <v>451</v>
      </c>
      <c r="AJ338" s="39">
        <v>2000</v>
      </c>
      <c r="AK338" s="11">
        <v>2500</v>
      </c>
    </row>
    <row r="339" spans="1:38" x14ac:dyDescent="0.25">
      <c r="A339" s="156">
        <v>453.8</v>
      </c>
      <c r="B339" s="45" t="s">
        <v>291</v>
      </c>
      <c r="C339" s="45"/>
      <c r="D339" s="45"/>
      <c r="G339" s="13">
        <v>13721</v>
      </c>
      <c r="H339" s="13"/>
      <c r="I339" s="13">
        <v>4127</v>
      </c>
      <c r="J339" s="11"/>
      <c r="K339" s="11">
        <v>58000</v>
      </c>
      <c r="L339" s="16">
        <v>58000</v>
      </c>
      <c r="M339" s="31">
        <v>0</v>
      </c>
      <c r="N339" s="11">
        <v>0</v>
      </c>
      <c r="O339" s="15">
        <v>0</v>
      </c>
      <c r="Q339" s="11">
        <v>0</v>
      </c>
      <c r="R339" s="10">
        <v>0</v>
      </c>
      <c r="S339" s="10"/>
      <c r="T339" s="11">
        <v>0</v>
      </c>
      <c r="U339" s="11">
        <v>50000</v>
      </c>
      <c r="V339" s="16">
        <v>25000</v>
      </c>
      <c r="W339" s="11">
        <v>25000</v>
      </c>
      <c r="X339" s="11">
        <v>25000</v>
      </c>
      <c r="Y339" s="16">
        <v>25000</v>
      </c>
      <c r="Z339" s="11">
        <v>25000</v>
      </c>
      <c r="AA339" s="11">
        <v>25000</v>
      </c>
      <c r="AB339" s="11">
        <v>25000</v>
      </c>
      <c r="AC339" s="11">
        <v>25000</v>
      </c>
      <c r="AD339" s="11">
        <v>25000</v>
      </c>
      <c r="AE339" s="16">
        <v>25000</v>
      </c>
      <c r="AF339" s="16">
        <v>10000</v>
      </c>
      <c r="AG339" s="11">
        <v>10000</v>
      </c>
      <c r="AH339" s="11">
        <v>10000</v>
      </c>
      <c r="AI339" s="11">
        <v>10000</v>
      </c>
      <c r="AJ339" s="37">
        <v>0</v>
      </c>
      <c r="AK339" s="11">
        <v>10000</v>
      </c>
    </row>
    <row r="340" spans="1:38" x14ac:dyDescent="0.25">
      <c r="A340" s="156">
        <v>453.06</v>
      </c>
      <c r="B340" s="45" t="s">
        <v>485</v>
      </c>
      <c r="C340" s="45"/>
      <c r="D340" s="45"/>
      <c r="G340" s="13"/>
      <c r="H340" s="13"/>
      <c r="I340" s="13"/>
      <c r="J340" s="11"/>
      <c r="K340" s="11"/>
      <c r="L340" s="16"/>
      <c r="M340" s="31"/>
      <c r="N340" s="11"/>
      <c r="O340" s="15"/>
      <c r="Q340" s="11"/>
      <c r="R340" s="10"/>
      <c r="S340" s="10"/>
      <c r="T340" s="11"/>
      <c r="U340" s="11"/>
      <c r="V340" s="16"/>
      <c r="W340" s="11">
        <v>0</v>
      </c>
      <c r="X340" s="11"/>
      <c r="Y340" s="16">
        <v>0</v>
      </c>
      <c r="Z340" s="11">
        <v>0</v>
      </c>
      <c r="AA340" s="11"/>
      <c r="AB340" s="11">
        <v>0</v>
      </c>
      <c r="AC340" s="11"/>
      <c r="AD340" s="11">
        <v>0</v>
      </c>
      <c r="AE340" s="16"/>
      <c r="AF340" s="16">
        <v>10258</v>
      </c>
      <c r="AG340" s="16">
        <v>10758</v>
      </c>
      <c r="AH340" s="11">
        <v>18000</v>
      </c>
      <c r="AI340" s="16">
        <v>10100</v>
      </c>
      <c r="AJ340" s="39">
        <v>0</v>
      </c>
      <c r="AK340" s="11">
        <v>2500</v>
      </c>
    </row>
    <row r="341" spans="1:38" ht="13.8" thickBot="1" x14ac:dyDescent="0.3">
      <c r="A341" s="93"/>
      <c r="B341" s="65" t="s">
        <v>159</v>
      </c>
      <c r="C341" s="63"/>
      <c r="D341" s="63"/>
      <c r="E341" s="58"/>
      <c r="F341" s="58"/>
      <c r="G341" s="54">
        <f>SUM(G323:G339)</f>
        <v>123789</v>
      </c>
      <c r="H341" s="54"/>
      <c r="I341" s="54">
        <f>SUM(I323:I339)</f>
        <v>126212.2</v>
      </c>
      <c r="J341" s="55"/>
      <c r="K341" s="61">
        <f>SUM(K323:K339)</f>
        <v>182785.15899999999</v>
      </c>
      <c r="L341" s="61">
        <f>SUM(L323:L339)</f>
        <v>173233.37096</v>
      </c>
      <c r="M341" s="55">
        <f>SUM(M323:M339)</f>
        <v>127732</v>
      </c>
      <c r="N341" s="55">
        <f>SUM(N323:N339)</f>
        <v>147703.568</v>
      </c>
      <c r="O341" s="57">
        <f>SUM(N341/M341)</f>
        <v>1.1563552437916889</v>
      </c>
      <c r="P341" s="56">
        <f t="shared" ref="P341:U341" si="85">SUM(P323:P339)</f>
        <v>105264</v>
      </c>
      <c r="Q341" s="55">
        <f t="shared" si="85"/>
        <v>139441</v>
      </c>
      <c r="R341" s="56">
        <f t="shared" si="85"/>
        <v>125301</v>
      </c>
      <c r="S341" s="56">
        <f t="shared" si="85"/>
        <v>133456</v>
      </c>
      <c r="T341" s="55">
        <f t="shared" si="85"/>
        <v>131062</v>
      </c>
      <c r="U341" s="55">
        <f t="shared" si="85"/>
        <v>181077.33549999999</v>
      </c>
      <c r="V341" s="55">
        <f t="shared" ref="V341:AE341" si="86">SUM(V323:V339)</f>
        <v>167352.386</v>
      </c>
      <c r="W341" s="55">
        <f>SUM(W323:W340)</f>
        <v>157347</v>
      </c>
      <c r="X341" s="55">
        <f t="shared" si="86"/>
        <v>172845.31825000001</v>
      </c>
      <c r="Y341" s="55">
        <f>SUM(Y323:Y340)</f>
        <v>162709</v>
      </c>
      <c r="Z341" s="55">
        <f>SUM(Z323:Z340)</f>
        <v>167964.99650000001</v>
      </c>
      <c r="AA341" s="55">
        <f t="shared" si="86"/>
        <v>167161</v>
      </c>
      <c r="AB341" s="55">
        <f>SUM(AB323:AB340)</f>
        <v>42833</v>
      </c>
      <c r="AC341" s="55">
        <f t="shared" si="86"/>
        <v>42455</v>
      </c>
      <c r="AD341" s="55">
        <f>SUM(AD323:AD340)</f>
        <v>181645.31825000001</v>
      </c>
      <c r="AE341" s="55">
        <f t="shared" si="86"/>
        <v>153215</v>
      </c>
      <c r="AF341" s="55">
        <f t="shared" ref="AF341:AK341" si="87">SUM(AF323:AF340)</f>
        <v>214027</v>
      </c>
      <c r="AG341" s="55">
        <f t="shared" si="87"/>
        <v>182626</v>
      </c>
      <c r="AH341" s="55">
        <f t="shared" si="87"/>
        <v>235649.05350000001</v>
      </c>
      <c r="AI341" s="55">
        <f t="shared" si="87"/>
        <v>180187</v>
      </c>
      <c r="AJ341" s="55">
        <f t="shared" si="87"/>
        <v>241135.69500000001</v>
      </c>
      <c r="AK341" s="55">
        <f t="shared" si="87"/>
        <v>260505.095</v>
      </c>
    </row>
    <row r="342" spans="1:38" x14ac:dyDescent="0.25">
      <c r="A342" s="8"/>
      <c r="B342" s="45"/>
      <c r="C342" s="45"/>
      <c r="D342" s="45"/>
      <c r="G342" s="13"/>
      <c r="H342" s="13"/>
      <c r="I342" s="13"/>
      <c r="J342" s="11"/>
      <c r="K342" s="40"/>
      <c r="L342" s="40"/>
      <c r="Q342" s="11"/>
      <c r="R342" s="10"/>
      <c r="S342" s="10"/>
    </row>
    <row r="343" spans="1:38" x14ac:dyDescent="0.25">
      <c r="A343" s="156">
        <v>475</v>
      </c>
      <c r="B343" s="45" t="s">
        <v>2</v>
      </c>
      <c r="C343" s="45"/>
      <c r="D343" s="45"/>
      <c r="G343" s="13">
        <v>5000</v>
      </c>
      <c r="H343" s="13"/>
      <c r="I343" s="13">
        <v>7950</v>
      </c>
      <c r="J343" s="11"/>
      <c r="K343" s="16">
        <v>9972</v>
      </c>
      <c r="L343" s="34">
        <v>9972.5</v>
      </c>
      <c r="M343" s="34">
        <v>14955</v>
      </c>
      <c r="N343" s="11">
        <v>13125</v>
      </c>
      <c r="O343" s="15">
        <f>SUM(N343/M343)</f>
        <v>0.87763289869608829</v>
      </c>
      <c r="P343" s="11">
        <v>374</v>
      </c>
      <c r="Q343" s="11">
        <v>15000</v>
      </c>
      <c r="R343" s="10">
        <v>9812</v>
      </c>
      <c r="S343" s="10">
        <v>0</v>
      </c>
      <c r="T343" s="11">
        <v>0</v>
      </c>
      <c r="U343" s="16">
        <v>3243</v>
      </c>
      <c r="V343" s="11">
        <v>15000</v>
      </c>
      <c r="W343" s="11">
        <v>0</v>
      </c>
      <c r="X343" s="11">
        <v>10000</v>
      </c>
      <c r="Y343" s="16">
        <v>8211</v>
      </c>
      <c r="Z343" s="11">
        <v>0</v>
      </c>
      <c r="AA343" s="16">
        <v>1000</v>
      </c>
      <c r="AB343" s="11">
        <v>0</v>
      </c>
      <c r="AC343" s="11">
        <v>612</v>
      </c>
      <c r="AD343" s="11">
        <v>500</v>
      </c>
      <c r="AE343" s="16">
        <v>500</v>
      </c>
      <c r="AF343" s="11">
        <v>0</v>
      </c>
      <c r="AG343" s="11">
        <v>0</v>
      </c>
      <c r="AH343" s="11">
        <v>5000</v>
      </c>
      <c r="AI343" s="11">
        <v>0</v>
      </c>
      <c r="AJ343" s="39">
        <v>37000</v>
      </c>
      <c r="AK343" s="11">
        <v>10000</v>
      </c>
    </row>
    <row r="344" spans="1:38" x14ac:dyDescent="0.25">
      <c r="A344" s="156">
        <v>471.11</v>
      </c>
      <c r="B344" s="45" t="s">
        <v>191</v>
      </c>
      <c r="C344" s="45"/>
      <c r="D344" s="45"/>
      <c r="G344" s="13">
        <v>30200</v>
      </c>
      <c r="H344" s="13"/>
      <c r="I344" s="13">
        <v>63228</v>
      </c>
      <c r="J344" s="11"/>
      <c r="K344" s="16">
        <v>65815</v>
      </c>
      <c r="L344" s="16">
        <v>65815</v>
      </c>
      <c r="M344" s="16">
        <v>68453</v>
      </c>
      <c r="N344" s="11">
        <v>68453</v>
      </c>
      <c r="O344" s="15">
        <f>SUM(N344/M344)</f>
        <v>1</v>
      </c>
      <c r="P344" s="16">
        <v>70079</v>
      </c>
      <c r="Q344" s="11">
        <v>78333</v>
      </c>
      <c r="R344" s="10">
        <v>78391</v>
      </c>
      <c r="S344" s="10">
        <v>80582</v>
      </c>
      <c r="T344" s="11">
        <v>78391</v>
      </c>
      <c r="U344" s="11">
        <v>82700</v>
      </c>
      <c r="V344" s="16">
        <v>85077.27</v>
      </c>
      <c r="W344" s="11">
        <v>85146</v>
      </c>
      <c r="X344" s="16">
        <v>87453</v>
      </c>
      <c r="Y344" s="11">
        <v>87524</v>
      </c>
      <c r="Z344" s="16">
        <v>89968</v>
      </c>
      <c r="AA344" s="16">
        <v>67217</v>
      </c>
      <c r="AB344" s="16">
        <v>92374</v>
      </c>
      <c r="AC344" s="16">
        <v>76800</v>
      </c>
      <c r="AD344" s="11">
        <v>95062</v>
      </c>
      <c r="AE344" s="11">
        <v>55222</v>
      </c>
      <c r="AF344" s="11">
        <v>82975</v>
      </c>
      <c r="AG344" s="11">
        <v>63877</v>
      </c>
      <c r="AH344" s="11">
        <v>100446</v>
      </c>
      <c r="AI344" s="11">
        <v>58081</v>
      </c>
      <c r="AJ344" s="37">
        <v>79846</v>
      </c>
      <c r="AK344" s="16">
        <v>82045</v>
      </c>
    </row>
    <row r="345" spans="1:38" x14ac:dyDescent="0.25">
      <c r="A345" s="156">
        <v>471.2</v>
      </c>
      <c r="B345" s="45" t="s">
        <v>192</v>
      </c>
      <c r="C345" s="45"/>
      <c r="D345" s="45"/>
      <c r="G345" s="13">
        <v>60731</v>
      </c>
      <c r="H345" s="13"/>
      <c r="I345" s="13">
        <v>27702</v>
      </c>
      <c r="J345" s="11"/>
      <c r="K345" s="11">
        <v>25116</v>
      </c>
      <c r="L345" s="11">
        <v>25116</v>
      </c>
      <c r="M345" s="11">
        <v>22478</v>
      </c>
      <c r="N345" s="11">
        <v>22478</v>
      </c>
      <c r="O345" s="15">
        <f>SUM(N345/M345)</f>
        <v>1</v>
      </c>
      <c r="P345" s="11">
        <v>49293</v>
      </c>
      <c r="Q345" s="11">
        <v>51892</v>
      </c>
      <c r="R345" s="10">
        <v>51832</v>
      </c>
      <c r="S345" s="10">
        <v>49641</v>
      </c>
      <c r="T345" s="11">
        <v>33295</v>
      </c>
      <c r="U345" s="11">
        <v>47524</v>
      </c>
      <c r="V345" s="16">
        <v>45147.93</v>
      </c>
      <c r="W345" s="11">
        <v>45078</v>
      </c>
      <c r="X345" s="16">
        <v>42772</v>
      </c>
      <c r="Y345" s="11">
        <v>42700</v>
      </c>
      <c r="Z345" s="16">
        <v>40255</v>
      </c>
      <c r="AA345" s="16">
        <v>30451</v>
      </c>
      <c r="AB345" s="16">
        <v>37850</v>
      </c>
      <c r="AC345" s="16">
        <v>31719</v>
      </c>
      <c r="AD345" s="11">
        <v>35162</v>
      </c>
      <c r="AE345" s="11">
        <v>20741</v>
      </c>
      <c r="AF345" s="11">
        <v>46951</v>
      </c>
      <c r="AG345" s="11">
        <v>33599</v>
      </c>
      <c r="AH345" s="11">
        <v>29778</v>
      </c>
      <c r="AI345" s="11">
        <v>39242</v>
      </c>
      <c r="AJ345" s="37">
        <v>49918</v>
      </c>
      <c r="AK345" s="16">
        <v>47719</v>
      </c>
    </row>
    <row r="346" spans="1:38" s="17" customFormat="1" ht="13.8" thickBot="1" x14ac:dyDescent="0.3">
      <c r="A346" s="64"/>
      <c r="B346" s="65" t="s">
        <v>193</v>
      </c>
      <c r="C346" s="63"/>
      <c r="D346" s="63"/>
      <c r="E346" s="58"/>
      <c r="F346" s="58"/>
      <c r="G346" s="54">
        <f>SUM(G343:G345)</f>
        <v>95931</v>
      </c>
      <c r="H346" s="54"/>
      <c r="I346" s="54">
        <f>SUM(I343:I345)</f>
        <v>98880</v>
      </c>
      <c r="J346" s="55"/>
      <c r="K346" s="55">
        <f>SUM(K343:K345)</f>
        <v>100903</v>
      </c>
      <c r="L346" s="55">
        <f>SUM(L343:L345)</f>
        <v>100903.5</v>
      </c>
      <c r="M346" s="56">
        <f>SUM(M343:M345)</f>
        <v>105886</v>
      </c>
      <c r="N346" s="55">
        <f>SUM(N343:N345)</f>
        <v>104056</v>
      </c>
      <c r="O346" s="57">
        <f>SUM(N346/M346)</f>
        <v>0.98271726196097686</v>
      </c>
      <c r="P346" s="56">
        <f t="shared" ref="P346:AJ346" si="88">SUM(P343:P345)</f>
        <v>119746</v>
      </c>
      <c r="Q346" s="55">
        <f t="shared" si="88"/>
        <v>145225</v>
      </c>
      <c r="R346" s="56">
        <f t="shared" si="88"/>
        <v>140035</v>
      </c>
      <c r="S346" s="56">
        <f t="shared" si="88"/>
        <v>130223</v>
      </c>
      <c r="T346" s="55">
        <f t="shared" si="88"/>
        <v>111686</v>
      </c>
      <c r="U346" s="55">
        <f t="shared" si="88"/>
        <v>133467</v>
      </c>
      <c r="V346" s="55">
        <f t="shared" si="88"/>
        <v>145225.20000000001</v>
      </c>
      <c r="W346" s="55">
        <f t="shared" si="88"/>
        <v>130224</v>
      </c>
      <c r="X346" s="55">
        <f t="shared" si="88"/>
        <v>140225</v>
      </c>
      <c r="Y346" s="55">
        <f t="shared" si="88"/>
        <v>138435</v>
      </c>
      <c r="Z346" s="55">
        <f t="shared" si="88"/>
        <v>130223</v>
      </c>
      <c r="AA346" s="55">
        <f t="shared" si="88"/>
        <v>98668</v>
      </c>
      <c r="AB346" s="55">
        <f t="shared" si="88"/>
        <v>130224</v>
      </c>
      <c r="AC346" s="55">
        <f t="shared" si="88"/>
        <v>109131</v>
      </c>
      <c r="AD346" s="55">
        <f t="shared" si="88"/>
        <v>130724</v>
      </c>
      <c r="AE346" s="55">
        <f t="shared" si="88"/>
        <v>76463</v>
      </c>
      <c r="AF346" s="55">
        <f t="shared" si="88"/>
        <v>129926</v>
      </c>
      <c r="AG346" s="55">
        <f t="shared" si="88"/>
        <v>97476</v>
      </c>
      <c r="AH346" s="55">
        <f t="shared" si="88"/>
        <v>135224</v>
      </c>
      <c r="AI346" s="55">
        <f t="shared" si="88"/>
        <v>97323</v>
      </c>
      <c r="AJ346" s="55">
        <f t="shared" si="88"/>
        <v>166764</v>
      </c>
      <c r="AK346" s="55">
        <f>SUBTOTAL(9,AK343:AK345)</f>
        <v>139764</v>
      </c>
    </row>
    <row r="347" spans="1:38" x14ac:dyDescent="0.25">
      <c r="A347" s="8"/>
      <c r="B347" s="45"/>
      <c r="C347" s="45"/>
      <c r="D347" s="45"/>
      <c r="G347" s="13"/>
      <c r="H347" s="13"/>
      <c r="I347" s="13"/>
      <c r="J347" s="11"/>
      <c r="K347" s="11"/>
      <c r="L347" s="11"/>
      <c r="Q347" s="11"/>
      <c r="R347" s="10"/>
      <c r="S347" s="10"/>
    </row>
    <row r="348" spans="1:38" x14ac:dyDescent="0.25">
      <c r="A348" s="156">
        <v>486.16</v>
      </c>
      <c r="B348" s="45" t="s">
        <v>160</v>
      </c>
      <c r="C348" s="45"/>
      <c r="D348" s="45"/>
      <c r="G348" s="38">
        <v>129124</v>
      </c>
      <c r="H348" s="7"/>
      <c r="I348" s="29">
        <v>110910</v>
      </c>
      <c r="J348" s="38"/>
      <c r="K348" s="39">
        <v>91995</v>
      </c>
      <c r="L348" s="37">
        <v>112548</v>
      </c>
      <c r="M348" s="10">
        <v>111417</v>
      </c>
      <c r="N348" s="11">
        <v>90139</v>
      </c>
      <c r="O348" s="15">
        <f t="shared" ref="O348:O369" si="89">SUM(N348/M348)</f>
        <v>0.80902375759534007</v>
      </c>
      <c r="P348" s="10">
        <v>137162</v>
      </c>
      <c r="Q348" s="11">
        <v>122583</v>
      </c>
      <c r="R348" s="10">
        <v>90156</v>
      </c>
      <c r="S348" s="10">
        <v>141272</v>
      </c>
      <c r="T348" s="11">
        <v>141272</v>
      </c>
      <c r="U348" s="11">
        <v>148958</v>
      </c>
      <c r="V348" s="11">
        <v>150500</v>
      </c>
      <c r="W348" s="11">
        <v>151932</v>
      </c>
      <c r="X348" s="16">
        <v>143000</v>
      </c>
      <c r="Y348" s="11">
        <v>140748</v>
      </c>
      <c r="Z348" s="11">
        <v>110900</v>
      </c>
      <c r="AA348" s="11">
        <v>110760</v>
      </c>
      <c r="AB348" s="11">
        <v>102129</v>
      </c>
      <c r="AC348" s="11">
        <v>102129</v>
      </c>
      <c r="AD348" s="11">
        <v>82000</v>
      </c>
      <c r="AE348" s="11">
        <v>57461</v>
      </c>
      <c r="AF348" s="11">
        <v>71798</v>
      </c>
      <c r="AG348" s="11">
        <v>71798</v>
      </c>
      <c r="AH348" s="11">
        <v>76334</v>
      </c>
      <c r="AI348" s="11">
        <v>78987</v>
      </c>
      <c r="AJ348" s="37">
        <v>56462</v>
      </c>
      <c r="AK348" s="11">
        <v>81556</v>
      </c>
    </row>
    <row r="349" spans="1:38" x14ac:dyDescent="0.25">
      <c r="A349" s="156">
        <v>489.02</v>
      </c>
      <c r="B349" s="45" t="s">
        <v>161</v>
      </c>
      <c r="C349" s="45"/>
      <c r="D349" s="45"/>
      <c r="G349" s="13">
        <v>11645</v>
      </c>
      <c r="H349" s="13"/>
      <c r="I349" s="13">
        <v>10257</v>
      </c>
      <c r="J349" s="11"/>
      <c r="K349" s="11">
        <v>0</v>
      </c>
      <c r="L349" s="16">
        <v>21592.05</v>
      </c>
      <c r="M349" s="10">
        <v>28981</v>
      </c>
      <c r="N349" s="11">
        <v>24993</v>
      </c>
      <c r="O349" s="15">
        <f t="shared" si="89"/>
        <v>0.86239260204961876</v>
      </c>
      <c r="P349" s="10">
        <v>28125</v>
      </c>
      <c r="Q349" s="11">
        <v>25000</v>
      </c>
      <c r="R349" s="10">
        <v>22967</v>
      </c>
      <c r="S349" s="10">
        <v>17197</v>
      </c>
      <c r="T349" s="11">
        <v>11273</v>
      </c>
      <c r="U349" s="11">
        <v>11552</v>
      </c>
      <c r="V349" s="16">
        <v>15000</v>
      </c>
      <c r="W349" s="11">
        <v>11010</v>
      </c>
      <c r="X349" s="16">
        <v>13000</v>
      </c>
      <c r="Y349" s="11">
        <v>14690</v>
      </c>
      <c r="Z349" s="11">
        <v>15170</v>
      </c>
      <c r="AA349" s="11">
        <v>10712</v>
      </c>
      <c r="AB349" s="11">
        <v>11942</v>
      </c>
      <c r="AC349" s="11">
        <v>7857</v>
      </c>
      <c r="AD349" s="16">
        <v>12000</v>
      </c>
      <c r="AE349" s="11">
        <v>8759</v>
      </c>
      <c r="AF349" s="16">
        <v>17475</v>
      </c>
      <c r="AG349" s="11">
        <v>11930</v>
      </c>
      <c r="AH349" s="11">
        <v>12000</v>
      </c>
      <c r="AI349" s="11">
        <v>10933</v>
      </c>
      <c r="AJ349" s="37">
        <v>12000</v>
      </c>
      <c r="AK349" s="11">
        <v>16836</v>
      </c>
      <c r="AL349" s="1" t="s">
        <v>363</v>
      </c>
    </row>
    <row r="350" spans="1:38" x14ac:dyDescent="0.25">
      <c r="A350" s="156"/>
      <c r="B350" s="45" t="s">
        <v>379</v>
      </c>
      <c r="C350" s="45"/>
      <c r="D350" s="45"/>
      <c r="G350" s="13">
        <v>17081</v>
      </c>
      <c r="H350" s="13"/>
      <c r="I350" s="13">
        <v>81882</v>
      </c>
      <c r="J350" s="11"/>
      <c r="K350" s="11">
        <v>22175</v>
      </c>
      <c r="L350" s="16">
        <v>23399.99</v>
      </c>
      <c r="M350" s="16">
        <v>0</v>
      </c>
      <c r="N350" s="11">
        <v>0</v>
      </c>
      <c r="O350" s="15">
        <v>0</v>
      </c>
      <c r="P350" s="10">
        <v>10379</v>
      </c>
      <c r="Q350" s="11">
        <v>0</v>
      </c>
      <c r="R350" s="10">
        <v>0</v>
      </c>
      <c r="S350" s="10">
        <v>19726</v>
      </c>
      <c r="T350" s="11">
        <v>0</v>
      </c>
      <c r="U350" s="11">
        <v>0</v>
      </c>
      <c r="V350" s="16">
        <v>49084.6</v>
      </c>
      <c r="W350" s="16">
        <v>0</v>
      </c>
      <c r="X350" s="16">
        <v>0</v>
      </c>
      <c r="Y350" s="11">
        <v>0</v>
      </c>
      <c r="Z350" s="11">
        <v>0</v>
      </c>
      <c r="AA350" s="11">
        <v>0</v>
      </c>
      <c r="AB350" s="11">
        <v>0</v>
      </c>
      <c r="AC350" s="11">
        <v>0</v>
      </c>
      <c r="AD350" s="16">
        <v>0</v>
      </c>
      <c r="AE350" s="16">
        <v>22500</v>
      </c>
      <c r="AF350" s="16">
        <v>0</v>
      </c>
      <c r="AG350" s="11">
        <v>22500</v>
      </c>
      <c r="AH350" s="16">
        <v>22500</v>
      </c>
      <c r="AI350" s="16">
        <v>22500</v>
      </c>
      <c r="AJ350" s="37">
        <v>29986.34</v>
      </c>
      <c r="AK350" s="16">
        <v>0</v>
      </c>
    </row>
    <row r="351" spans="1:38" x14ac:dyDescent="0.25">
      <c r="A351" s="156">
        <v>487.05200000000002</v>
      </c>
      <c r="B351" s="45" t="s">
        <v>279</v>
      </c>
      <c r="C351" s="45"/>
      <c r="D351" s="45"/>
      <c r="G351" s="13">
        <v>7800</v>
      </c>
      <c r="H351" s="13"/>
      <c r="I351" s="13">
        <v>10615</v>
      </c>
      <c r="J351" s="11"/>
      <c r="K351" s="11">
        <v>38670</v>
      </c>
      <c r="L351" s="16">
        <v>65256.480000000003</v>
      </c>
      <c r="M351" s="16">
        <v>47208</v>
      </c>
      <c r="N351" s="11">
        <v>61021</v>
      </c>
      <c r="O351" s="15">
        <f t="shared" si="89"/>
        <v>1.2925987120826978</v>
      </c>
      <c r="P351" s="10">
        <v>43569</v>
      </c>
      <c r="Q351" s="11">
        <v>81437</v>
      </c>
      <c r="R351" s="10">
        <v>77248</v>
      </c>
      <c r="S351" s="10">
        <v>33471</v>
      </c>
      <c r="T351" s="11">
        <v>44298</v>
      </c>
      <c r="U351" s="16">
        <v>36495</v>
      </c>
      <c r="V351" s="16">
        <v>57673.2</v>
      </c>
      <c r="W351" s="11">
        <v>88356</v>
      </c>
      <c r="X351" s="16">
        <v>53795</v>
      </c>
      <c r="Y351" s="11">
        <v>74818</v>
      </c>
      <c r="Z351" s="16">
        <v>28725</v>
      </c>
      <c r="AA351" s="16">
        <v>68601</v>
      </c>
      <c r="AB351" s="16">
        <v>87629</v>
      </c>
      <c r="AC351" s="16">
        <v>84054</v>
      </c>
      <c r="AD351" s="16">
        <v>99353</v>
      </c>
      <c r="AE351" s="11">
        <v>46132</v>
      </c>
      <c r="AF351" s="16">
        <v>69098</v>
      </c>
      <c r="AG351" s="11">
        <v>50722</v>
      </c>
      <c r="AH351" s="16">
        <v>66456.36</v>
      </c>
      <c r="AI351" s="11">
        <v>52780</v>
      </c>
      <c r="AJ351" s="37">
        <v>89872.320000000007</v>
      </c>
      <c r="AK351" s="16">
        <v>88603.92</v>
      </c>
    </row>
    <row r="352" spans="1:38" x14ac:dyDescent="0.25">
      <c r="A352" s="156">
        <v>487.05399999999997</v>
      </c>
      <c r="B352" s="45" t="s">
        <v>302</v>
      </c>
      <c r="C352" s="45"/>
      <c r="D352" s="45"/>
      <c r="G352" s="13"/>
      <c r="H352" s="13"/>
      <c r="I352" s="13">
        <v>0</v>
      </c>
      <c r="J352" s="11"/>
      <c r="K352" s="11">
        <v>0</v>
      </c>
      <c r="L352" s="16"/>
      <c r="M352" s="16">
        <v>0</v>
      </c>
      <c r="N352" s="11">
        <v>16944</v>
      </c>
      <c r="O352" s="15">
        <v>0</v>
      </c>
      <c r="P352" s="10">
        <v>15724</v>
      </c>
      <c r="Q352" s="11">
        <v>40129</v>
      </c>
      <c r="R352" s="10">
        <v>23584</v>
      </c>
      <c r="S352" s="10">
        <v>37903</v>
      </c>
      <c r="T352" s="11">
        <v>10235</v>
      </c>
      <c r="U352" s="11">
        <v>11540</v>
      </c>
      <c r="V352" s="16">
        <v>12506.38</v>
      </c>
      <c r="W352" s="16">
        <v>4645</v>
      </c>
      <c r="X352" s="16">
        <v>4877</v>
      </c>
      <c r="Y352" s="11">
        <v>4650</v>
      </c>
      <c r="Z352" s="11">
        <v>4651</v>
      </c>
      <c r="AA352" s="11">
        <v>3875</v>
      </c>
      <c r="AB352" s="11">
        <v>4268</v>
      </c>
      <c r="AC352" s="11">
        <v>4268</v>
      </c>
      <c r="AD352" s="16">
        <v>4651</v>
      </c>
      <c r="AE352" s="11">
        <v>3492</v>
      </c>
      <c r="AF352" s="16">
        <v>5054</v>
      </c>
      <c r="AG352" s="11">
        <v>3888</v>
      </c>
      <c r="AH352" s="16">
        <v>10417.18</v>
      </c>
      <c r="AI352" s="11">
        <v>7051</v>
      </c>
      <c r="AJ352" s="37">
        <v>7493.16</v>
      </c>
      <c r="AK352" s="11">
        <v>0</v>
      </c>
    </row>
    <row r="353" spans="1:37" x14ac:dyDescent="0.25">
      <c r="A353" s="156">
        <v>487.5</v>
      </c>
      <c r="B353" s="45" t="s">
        <v>303</v>
      </c>
      <c r="C353" s="45"/>
      <c r="D353" s="45"/>
      <c r="G353" s="13"/>
      <c r="H353" s="13"/>
      <c r="I353" s="13">
        <v>0</v>
      </c>
      <c r="J353" s="11"/>
      <c r="K353" s="11">
        <v>0</v>
      </c>
      <c r="L353" s="16"/>
      <c r="M353" s="16">
        <v>0</v>
      </c>
      <c r="N353" s="11">
        <v>97786</v>
      </c>
      <c r="O353" s="15">
        <v>0</v>
      </c>
      <c r="P353" s="10">
        <v>137115</v>
      </c>
      <c r="Q353" s="11">
        <v>136675</v>
      </c>
      <c r="R353" s="10">
        <v>148615</v>
      </c>
      <c r="S353" s="10">
        <v>140408</v>
      </c>
      <c r="T353" s="11">
        <v>105196</v>
      </c>
      <c r="U353" s="11">
        <v>173254</v>
      </c>
      <c r="V353" s="16">
        <v>182353.68</v>
      </c>
      <c r="W353" s="16">
        <v>182917</v>
      </c>
      <c r="X353" s="16">
        <v>188471</v>
      </c>
      <c r="Y353" s="11">
        <v>184720</v>
      </c>
      <c r="Z353" s="16">
        <v>188623</v>
      </c>
      <c r="AA353" s="11">
        <v>158573</v>
      </c>
      <c r="AB353" s="16">
        <v>180087</v>
      </c>
      <c r="AC353" s="16">
        <v>180087</v>
      </c>
      <c r="AD353" s="16">
        <v>243970</v>
      </c>
      <c r="AE353" s="11">
        <v>155431</v>
      </c>
      <c r="AF353" s="16">
        <v>256330</v>
      </c>
      <c r="AG353" s="11">
        <v>213625</v>
      </c>
      <c r="AH353" s="16">
        <v>264299.76</v>
      </c>
      <c r="AI353" s="11">
        <v>176696</v>
      </c>
      <c r="AJ353" s="37">
        <v>285282.71999999997</v>
      </c>
      <c r="AK353" s="11">
        <v>0</v>
      </c>
    </row>
    <row r="354" spans="1:37" x14ac:dyDescent="0.25">
      <c r="A354" s="156">
        <v>487.07</v>
      </c>
      <c r="B354" s="45" t="s">
        <v>290</v>
      </c>
      <c r="C354" s="45"/>
      <c r="D354" s="45"/>
      <c r="G354" s="13">
        <v>38632.83</v>
      </c>
      <c r="H354" s="13"/>
      <c r="I354" s="13">
        <v>35617.040000000001</v>
      </c>
      <c r="J354" s="11"/>
      <c r="K354" s="11">
        <v>0</v>
      </c>
      <c r="L354" s="16">
        <v>40089.19</v>
      </c>
      <c r="M354" s="16">
        <v>37025</v>
      </c>
      <c r="N354" s="11">
        <v>37025</v>
      </c>
      <c r="O354" s="15">
        <f t="shared" si="89"/>
        <v>1</v>
      </c>
      <c r="P354" s="10">
        <v>42247</v>
      </c>
      <c r="Q354" s="11">
        <v>37025</v>
      </c>
      <c r="R354" s="10">
        <v>39918</v>
      </c>
      <c r="S354" s="10">
        <v>37705</v>
      </c>
      <c r="T354" s="11">
        <v>37705</v>
      </c>
      <c r="U354" s="11">
        <v>37402</v>
      </c>
      <c r="V354" s="16">
        <v>37402</v>
      </c>
      <c r="W354" s="16">
        <v>33919</v>
      </c>
      <c r="X354" s="16">
        <v>33918</v>
      </c>
      <c r="Y354" s="11">
        <v>30962</v>
      </c>
      <c r="Z354" s="11">
        <v>33794</v>
      </c>
      <c r="AA354" s="11">
        <v>33974</v>
      </c>
      <c r="AB354" s="11">
        <v>34026</v>
      </c>
      <c r="AC354" s="11">
        <v>34026</v>
      </c>
      <c r="AD354" s="16">
        <v>34026</v>
      </c>
      <c r="AE354" s="16">
        <v>30743.18</v>
      </c>
      <c r="AF354" s="11">
        <v>38342</v>
      </c>
      <c r="AG354" s="11">
        <v>38343</v>
      </c>
      <c r="AH354" s="11">
        <v>38343</v>
      </c>
      <c r="AI354" s="11">
        <v>37851</v>
      </c>
      <c r="AJ354" s="39">
        <v>37851</v>
      </c>
      <c r="AK354" s="11">
        <v>38334</v>
      </c>
    </row>
    <row r="355" spans="1:37" x14ac:dyDescent="0.25">
      <c r="A355" s="156">
        <v>486.01</v>
      </c>
      <c r="B355" s="45" t="s">
        <v>162</v>
      </c>
      <c r="C355" s="45"/>
      <c r="D355" s="45"/>
      <c r="G355" s="13">
        <v>818</v>
      </c>
      <c r="H355" s="13"/>
      <c r="I355" s="13">
        <v>818</v>
      </c>
      <c r="J355" s="11"/>
      <c r="K355" s="11">
        <v>1007</v>
      </c>
      <c r="L355" s="16">
        <v>1007</v>
      </c>
      <c r="M355" s="16">
        <v>250</v>
      </c>
      <c r="N355" s="11">
        <v>250</v>
      </c>
      <c r="O355" s="15">
        <f t="shared" si="89"/>
        <v>1</v>
      </c>
      <c r="P355" s="10">
        <v>250</v>
      </c>
      <c r="Q355" s="11">
        <v>250</v>
      </c>
      <c r="R355" s="10">
        <v>250</v>
      </c>
      <c r="S355" s="10">
        <v>250</v>
      </c>
      <c r="T355" s="11">
        <v>250</v>
      </c>
      <c r="U355" s="11">
        <v>949</v>
      </c>
      <c r="V355" s="16">
        <v>500</v>
      </c>
      <c r="W355" s="11">
        <v>699</v>
      </c>
      <c r="X355" s="16">
        <v>700</v>
      </c>
      <c r="Y355" s="11">
        <v>699</v>
      </c>
      <c r="Z355" s="11">
        <v>699</v>
      </c>
      <c r="AA355" s="11">
        <v>699</v>
      </c>
      <c r="AB355" s="11">
        <v>700</v>
      </c>
      <c r="AC355" s="11">
        <v>700</v>
      </c>
      <c r="AD355" s="16">
        <v>700</v>
      </c>
      <c r="AE355" s="11">
        <v>699</v>
      </c>
      <c r="AF355" s="16">
        <v>699</v>
      </c>
      <c r="AG355" s="11">
        <v>699</v>
      </c>
      <c r="AH355" s="11">
        <v>700</v>
      </c>
      <c r="AI355" s="11">
        <v>699</v>
      </c>
      <c r="AJ355" s="39">
        <v>700</v>
      </c>
      <c r="AK355" s="11">
        <v>750</v>
      </c>
    </row>
    <row r="356" spans="1:37" x14ac:dyDescent="0.25">
      <c r="A356" s="156">
        <v>486.02</v>
      </c>
      <c r="B356" s="45" t="s">
        <v>163</v>
      </c>
      <c r="C356" s="45"/>
      <c r="D356" s="45"/>
      <c r="G356" s="13">
        <v>9048</v>
      </c>
      <c r="H356" s="13"/>
      <c r="I356" s="13">
        <v>9365</v>
      </c>
      <c r="J356" s="11"/>
      <c r="K356" s="11">
        <v>4498</v>
      </c>
      <c r="L356" s="16">
        <v>8997</v>
      </c>
      <c r="M356" s="16">
        <v>8833</v>
      </c>
      <c r="N356" s="11">
        <v>6625</v>
      </c>
      <c r="O356" s="15">
        <f t="shared" si="89"/>
        <v>0.75002830295482847</v>
      </c>
      <c r="P356" s="10">
        <v>9635</v>
      </c>
      <c r="Q356" s="11">
        <v>9635</v>
      </c>
      <c r="R356" s="10">
        <v>9926</v>
      </c>
      <c r="S356" s="10">
        <v>10951</v>
      </c>
      <c r="T356" s="11">
        <v>10951</v>
      </c>
      <c r="U356" s="11">
        <v>11167</v>
      </c>
      <c r="V356" s="11">
        <v>11200</v>
      </c>
      <c r="W356" s="11">
        <v>11817</v>
      </c>
      <c r="X356" s="16">
        <v>11817</v>
      </c>
      <c r="Y356" s="11">
        <v>12840</v>
      </c>
      <c r="Z356" s="11">
        <v>12950</v>
      </c>
      <c r="AA356" s="11">
        <v>12950</v>
      </c>
      <c r="AB356" s="11">
        <v>16701</v>
      </c>
      <c r="AC356" s="11">
        <v>16701</v>
      </c>
      <c r="AD356" s="16">
        <v>16701</v>
      </c>
      <c r="AE356" s="11">
        <v>13595</v>
      </c>
      <c r="AF356" s="11">
        <v>14068</v>
      </c>
      <c r="AG356" s="11">
        <v>14068</v>
      </c>
      <c r="AH356" s="11">
        <v>14200</v>
      </c>
      <c r="AI356" s="11">
        <v>13100</v>
      </c>
      <c r="AJ356" s="39">
        <v>13100</v>
      </c>
      <c r="AK356" s="11">
        <v>14200</v>
      </c>
    </row>
    <row r="357" spans="1:37" x14ac:dyDescent="0.25">
      <c r="A357" s="156">
        <v>486.03</v>
      </c>
      <c r="B357" s="45" t="s">
        <v>164</v>
      </c>
      <c r="C357" s="45"/>
      <c r="D357" s="45"/>
      <c r="G357" s="13">
        <v>26228</v>
      </c>
      <c r="H357" s="13"/>
      <c r="I357" s="13">
        <v>27356</v>
      </c>
      <c r="J357" s="11"/>
      <c r="K357" s="11">
        <v>12403</v>
      </c>
      <c r="L357" s="16">
        <v>22851</v>
      </c>
      <c r="M357" s="16">
        <v>24854</v>
      </c>
      <c r="N357" s="11">
        <v>18944</v>
      </c>
      <c r="O357" s="15">
        <f t="shared" si="89"/>
        <v>0.76221131407419329</v>
      </c>
      <c r="P357" s="10">
        <v>29645</v>
      </c>
      <c r="Q357" s="11">
        <v>28323</v>
      </c>
      <c r="R357" s="10">
        <v>26899</v>
      </c>
      <c r="S357" s="10">
        <v>25405</v>
      </c>
      <c r="T357" s="11">
        <v>25405</v>
      </c>
      <c r="U357" s="11">
        <v>27567</v>
      </c>
      <c r="V357" s="11">
        <v>27600</v>
      </c>
      <c r="W357" s="11">
        <v>26440</v>
      </c>
      <c r="X357" s="16">
        <v>26440</v>
      </c>
      <c r="Y357" s="11">
        <v>20871</v>
      </c>
      <c r="Z357" s="11">
        <v>21444</v>
      </c>
      <c r="AA357" s="11">
        <v>21444</v>
      </c>
      <c r="AB357" s="11">
        <v>17852</v>
      </c>
      <c r="AC357" s="11">
        <v>17852</v>
      </c>
      <c r="AD357" s="16">
        <v>17852</v>
      </c>
      <c r="AE357" s="11">
        <v>17389</v>
      </c>
      <c r="AF357" s="11">
        <v>18939</v>
      </c>
      <c r="AG357" s="11">
        <v>18284</v>
      </c>
      <c r="AH357" s="11">
        <v>18500</v>
      </c>
      <c r="AI357" s="11">
        <v>24844</v>
      </c>
      <c r="AJ357" s="39">
        <v>25063</v>
      </c>
      <c r="AK357" s="11">
        <v>28000</v>
      </c>
    </row>
    <row r="358" spans="1:37" x14ac:dyDescent="0.25">
      <c r="A358" s="156">
        <v>486.04</v>
      </c>
      <c r="B358" s="45" t="s">
        <v>165</v>
      </c>
      <c r="C358" s="45"/>
      <c r="D358" s="45"/>
      <c r="G358" s="13">
        <v>2327</v>
      </c>
      <c r="H358" s="13"/>
      <c r="I358" s="13">
        <v>2379</v>
      </c>
      <c r="J358" s="11"/>
      <c r="K358" s="11">
        <v>2600</v>
      </c>
      <c r="L358" s="16">
        <v>2600</v>
      </c>
      <c r="M358" s="16">
        <v>2727</v>
      </c>
      <c r="N358" s="11">
        <v>2727</v>
      </c>
      <c r="O358" s="15">
        <f t="shared" si="89"/>
        <v>1</v>
      </c>
      <c r="P358" s="10">
        <v>2868</v>
      </c>
      <c r="Q358" s="11">
        <v>2900</v>
      </c>
      <c r="R358" s="10">
        <v>3082</v>
      </c>
      <c r="S358" s="10">
        <v>3909</v>
      </c>
      <c r="T358" s="11">
        <v>3909</v>
      </c>
      <c r="U358" s="11">
        <v>4096</v>
      </c>
      <c r="V358" s="16">
        <v>4200</v>
      </c>
      <c r="W358" s="11">
        <v>4144</v>
      </c>
      <c r="X358" s="16">
        <v>4150</v>
      </c>
      <c r="Y358" s="11">
        <v>4236</v>
      </c>
      <c r="Z358" s="11">
        <v>4271</v>
      </c>
      <c r="AA358" s="11">
        <v>4271</v>
      </c>
      <c r="AB358" s="11">
        <v>4408</v>
      </c>
      <c r="AC358" s="11">
        <v>4408</v>
      </c>
      <c r="AD358" s="16">
        <v>4408</v>
      </c>
      <c r="AE358" s="11">
        <v>4443</v>
      </c>
      <c r="AF358" s="11">
        <v>3223</v>
      </c>
      <c r="AG358" s="11">
        <v>3223</v>
      </c>
      <c r="AH358" s="11">
        <v>3500</v>
      </c>
      <c r="AI358" s="11">
        <v>3223</v>
      </c>
      <c r="AJ358" s="39">
        <v>3500</v>
      </c>
      <c r="AK358" s="11">
        <v>3500</v>
      </c>
    </row>
    <row r="359" spans="1:37" x14ac:dyDescent="0.25">
      <c r="A359" s="156">
        <v>486.09</v>
      </c>
      <c r="B359" s="45" t="s">
        <v>166</v>
      </c>
      <c r="C359" s="45"/>
      <c r="D359" s="45"/>
      <c r="G359" s="23">
        <v>11506</v>
      </c>
      <c r="I359" s="23">
        <v>11236</v>
      </c>
      <c r="K359" s="31">
        <v>5531</v>
      </c>
      <c r="L359" s="16">
        <v>11064</v>
      </c>
      <c r="M359" s="16">
        <v>13553</v>
      </c>
      <c r="N359" s="11">
        <v>10165</v>
      </c>
      <c r="O359" s="15">
        <f t="shared" si="89"/>
        <v>0.7500184461004944</v>
      </c>
      <c r="P359" s="16">
        <v>13553</v>
      </c>
      <c r="Q359" s="11">
        <v>13553</v>
      </c>
      <c r="R359" s="10">
        <v>14062</v>
      </c>
      <c r="S359" s="10">
        <v>12189</v>
      </c>
      <c r="T359" s="11">
        <v>12189</v>
      </c>
      <c r="U359" s="11">
        <v>12166</v>
      </c>
      <c r="V359" s="11">
        <v>12200</v>
      </c>
      <c r="W359" s="11">
        <v>12336</v>
      </c>
      <c r="X359" s="16">
        <v>12336</v>
      </c>
      <c r="Y359" s="11">
        <v>10265</v>
      </c>
      <c r="Z359" s="11">
        <v>10265</v>
      </c>
      <c r="AA359" s="11">
        <v>10265</v>
      </c>
      <c r="AB359" s="11">
        <v>23197</v>
      </c>
      <c r="AC359" s="11">
        <v>23197</v>
      </c>
      <c r="AD359" s="16">
        <v>23197</v>
      </c>
      <c r="AE359" s="11">
        <v>16673</v>
      </c>
      <c r="AF359" s="11">
        <v>15157</v>
      </c>
      <c r="AG359" s="11">
        <v>15157</v>
      </c>
      <c r="AH359" s="11">
        <v>16000</v>
      </c>
      <c r="AI359" s="11">
        <v>13193</v>
      </c>
      <c r="AJ359" s="39">
        <v>13193</v>
      </c>
      <c r="AK359" s="11">
        <v>15000</v>
      </c>
    </row>
    <row r="360" spans="1:37" x14ac:dyDescent="0.25">
      <c r="A360" s="156">
        <v>486.1</v>
      </c>
      <c r="B360" s="45" t="s">
        <v>167</v>
      </c>
      <c r="C360" s="45"/>
      <c r="D360" s="45"/>
      <c r="G360" s="10">
        <v>4258</v>
      </c>
      <c r="H360" s="10"/>
      <c r="I360" s="10">
        <v>5454</v>
      </c>
      <c r="J360" s="10"/>
      <c r="K360" s="10">
        <v>3224</v>
      </c>
      <c r="L360" s="10">
        <v>6446</v>
      </c>
      <c r="M360" s="16">
        <v>7018</v>
      </c>
      <c r="N360" s="11">
        <v>5016</v>
      </c>
      <c r="O360" s="15">
        <f t="shared" si="89"/>
        <v>0.71473354231974917</v>
      </c>
      <c r="P360" s="16">
        <v>6525</v>
      </c>
      <c r="Q360" s="11">
        <v>6030</v>
      </c>
      <c r="R360" s="10">
        <v>4904</v>
      </c>
      <c r="S360" s="10">
        <v>4684</v>
      </c>
      <c r="T360" s="11">
        <v>4934</v>
      </c>
      <c r="U360" s="11">
        <v>4879</v>
      </c>
      <c r="V360" s="11">
        <v>1300</v>
      </c>
      <c r="W360" s="11">
        <v>8000</v>
      </c>
      <c r="X360" s="16">
        <v>5050</v>
      </c>
      <c r="Y360" s="11">
        <v>4974</v>
      </c>
      <c r="Z360" s="11">
        <v>4973</v>
      </c>
      <c r="AA360" s="11">
        <v>4973</v>
      </c>
      <c r="AB360" s="11">
        <v>4871</v>
      </c>
      <c r="AC360" s="11">
        <v>4871</v>
      </c>
      <c r="AD360" s="16">
        <v>4871</v>
      </c>
      <c r="AE360" s="11">
        <v>4230</v>
      </c>
      <c r="AF360" s="11">
        <v>5774</v>
      </c>
      <c r="AG360" s="11">
        <v>5774</v>
      </c>
      <c r="AH360" s="11">
        <v>6000</v>
      </c>
      <c r="AI360" s="11">
        <v>3900</v>
      </c>
      <c r="AJ360" s="37">
        <v>3900</v>
      </c>
      <c r="AK360" s="11">
        <v>4300</v>
      </c>
    </row>
    <row r="361" spans="1:37" x14ac:dyDescent="0.25">
      <c r="A361" s="156">
        <v>486.13400000000001</v>
      </c>
      <c r="B361" s="45" t="s">
        <v>168</v>
      </c>
      <c r="C361" s="45"/>
      <c r="D361" s="45"/>
      <c r="G361" s="10">
        <v>13395</v>
      </c>
      <c r="H361" s="10"/>
      <c r="I361" s="10">
        <v>14044</v>
      </c>
      <c r="J361" s="10"/>
      <c r="K361" s="10">
        <v>5127</v>
      </c>
      <c r="L361" s="10">
        <v>10254</v>
      </c>
      <c r="M361" s="16">
        <v>12049</v>
      </c>
      <c r="N361" s="11">
        <v>8142</v>
      </c>
      <c r="O361" s="15">
        <f t="shared" si="89"/>
        <v>0.67574072537140006</v>
      </c>
      <c r="P361" s="16">
        <v>15343</v>
      </c>
      <c r="Q361" s="11">
        <v>13482</v>
      </c>
      <c r="R361" s="10">
        <v>15365</v>
      </c>
      <c r="S361" s="10">
        <v>16435</v>
      </c>
      <c r="T361" s="11">
        <v>16435</v>
      </c>
      <c r="U361" s="11">
        <v>16420</v>
      </c>
      <c r="V361" s="11">
        <v>16500</v>
      </c>
      <c r="W361" s="11">
        <v>24901</v>
      </c>
      <c r="X361" s="16">
        <v>24908</v>
      </c>
      <c r="Y361" s="11">
        <v>24947</v>
      </c>
      <c r="Z361" s="11">
        <v>27637</v>
      </c>
      <c r="AA361" s="11">
        <v>27637</v>
      </c>
      <c r="AB361" s="11">
        <v>17826</v>
      </c>
      <c r="AC361" s="11">
        <v>17826</v>
      </c>
      <c r="AD361" s="16">
        <v>17826</v>
      </c>
      <c r="AE361" s="11">
        <v>17945</v>
      </c>
      <c r="AF361" s="11">
        <v>21614</v>
      </c>
      <c r="AG361" s="11">
        <v>20790</v>
      </c>
      <c r="AH361" s="11">
        <v>22000</v>
      </c>
      <c r="AI361" s="11">
        <v>26392</v>
      </c>
      <c r="AJ361" s="39">
        <v>25666</v>
      </c>
      <c r="AK361" s="11">
        <v>33370</v>
      </c>
    </row>
    <row r="362" spans="1:37" x14ac:dyDescent="0.25">
      <c r="A362" s="156">
        <v>486.13299999999998</v>
      </c>
      <c r="B362" s="45" t="s">
        <v>169</v>
      </c>
      <c r="C362" s="45"/>
      <c r="D362" s="45"/>
      <c r="G362" s="10">
        <v>10261</v>
      </c>
      <c r="H362" s="10"/>
      <c r="I362" s="10">
        <v>11252</v>
      </c>
      <c r="J362" s="10"/>
      <c r="K362" s="10">
        <v>42478</v>
      </c>
      <c r="L362" s="10">
        <v>6640</v>
      </c>
      <c r="M362" s="16">
        <v>7678</v>
      </c>
      <c r="N362" s="11">
        <v>5759</v>
      </c>
      <c r="O362" s="15">
        <f t="shared" si="89"/>
        <v>0.750065121125293</v>
      </c>
      <c r="P362" s="16">
        <v>8784</v>
      </c>
      <c r="Q362" s="11">
        <v>8784</v>
      </c>
      <c r="R362" s="10">
        <v>6317</v>
      </c>
      <c r="S362" s="10">
        <v>6194</v>
      </c>
      <c r="T362" s="11">
        <v>6194</v>
      </c>
      <c r="U362" s="11">
        <v>6509</v>
      </c>
      <c r="V362" s="11">
        <v>6600</v>
      </c>
      <c r="W362" s="11">
        <v>6288</v>
      </c>
      <c r="X362" s="16">
        <v>6300</v>
      </c>
      <c r="Y362" s="11">
        <v>6688</v>
      </c>
      <c r="Z362" s="11">
        <v>6372</v>
      </c>
      <c r="AA362" s="11">
        <v>6372</v>
      </c>
      <c r="AB362" s="11">
        <v>3930</v>
      </c>
      <c r="AC362" s="11">
        <v>3930</v>
      </c>
      <c r="AD362" s="16">
        <v>3930</v>
      </c>
      <c r="AE362" s="11">
        <v>3769</v>
      </c>
      <c r="AF362" s="11">
        <v>4531</v>
      </c>
      <c r="AG362" s="11">
        <v>4531</v>
      </c>
      <c r="AH362" s="11">
        <v>4700</v>
      </c>
      <c r="AI362" s="11">
        <v>5162</v>
      </c>
      <c r="AJ362" s="39">
        <v>5162</v>
      </c>
      <c r="AK362" s="11">
        <v>6000</v>
      </c>
    </row>
    <row r="363" spans="1:37" x14ac:dyDescent="0.25">
      <c r="A363" s="156">
        <v>486.13099999999997</v>
      </c>
      <c r="B363" s="45" t="s">
        <v>170</v>
      </c>
      <c r="C363" s="45"/>
      <c r="D363" s="45"/>
      <c r="G363" s="13">
        <v>7437</v>
      </c>
      <c r="H363" s="13"/>
      <c r="I363" s="13">
        <v>7294</v>
      </c>
      <c r="J363" s="11"/>
      <c r="K363" s="11">
        <v>3648</v>
      </c>
      <c r="L363" s="16">
        <v>7294</v>
      </c>
      <c r="M363" s="16">
        <v>7294</v>
      </c>
      <c r="N363" s="11">
        <v>5471</v>
      </c>
      <c r="O363" s="15">
        <f t="shared" si="89"/>
        <v>0.75006854949273372</v>
      </c>
      <c r="P363" s="16">
        <v>7501</v>
      </c>
      <c r="Q363" s="11">
        <v>7501</v>
      </c>
      <c r="R363" s="10">
        <v>1595</v>
      </c>
      <c r="S363" s="10">
        <v>1643</v>
      </c>
      <c r="T363" s="11">
        <v>0</v>
      </c>
      <c r="U363" s="11">
        <v>0</v>
      </c>
      <c r="V363" s="11">
        <v>1607</v>
      </c>
      <c r="W363" s="11">
        <v>0</v>
      </c>
      <c r="X363" s="16">
        <v>1526</v>
      </c>
      <c r="Y363" s="16">
        <v>2689</v>
      </c>
      <c r="Z363" s="11">
        <v>2702</v>
      </c>
      <c r="AA363" s="11">
        <v>0</v>
      </c>
      <c r="AB363" s="11">
        <v>2600</v>
      </c>
      <c r="AC363" s="11">
        <v>2600</v>
      </c>
      <c r="AD363" s="16">
        <v>2600</v>
      </c>
      <c r="AE363" s="11">
        <v>0</v>
      </c>
      <c r="AF363" s="16">
        <v>2835</v>
      </c>
      <c r="AG363" s="11">
        <v>0</v>
      </c>
      <c r="AH363" s="11">
        <v>0</v>
      </c>
      <c r="AI363" s="11">
        <v>0</v>
      </c>
      <c r="AJ363" s="39">
        <v>0</v>
      </c>
      <c r="AK363" s="11">
        <v>0</v>
      </c>
    </row>
    <row r="364" spans="1:37" x14ac:dyDescent="0.25">
      <c r="A364" s="156">
        <v>486.13200000000001</v>
      </c>
      <c r="B364" s="45" t="s">
        <v>171</v>
      </c>
      <c r="C364" s="45"/>
      <c r="D364" s="45"/>
      <c r="G364" s="13">
        <v>462</v>
      </c>
      <c r="H364" s="13"/>
      <c r="I364" s="13">
        <v>462</v>
      </c>
      <c r="J364" s="11"/>
      <c r="K364" s="11">
        <v>230</v>
      </c>
      <c r="L364" s="16">
        <v>462</v>
      </c>
      <c r="M364" s="16">
        <v>462</v>
      </c>
      <c r="N364" s="11">
        <v>346</v>
      </c>
      <c r="O364" s="15">
        <f t="shared" si="89"/>
        <v>0.74891774891774887</v>
      </c>
      <c r="P364" s="16">
        <v>462</v>
      </c>
      <c r="Q364" s="11">
        <v>462</v>
      </c>
      <c r="R364" s="10">
        <v>0</v>
      </c>
      <c r="S364" s="10">
        <v>0</v>
      </c>
      <c r="T364" s="11">
        <v>0</v>
      </c>
      <c r="U364" s="11">
        <v>0</v>
      </c>
      <c r="V364" s="16">
        <v>1300</v>
      </c>
      <c r="W364" s="11">
        <v>0</v>
      </c>
      <c r="X364" s="16" t="s">
        <v>363</v>
      </c>
      <c r="Y364" s="11">
        <v>0</v>
      </c>
      <c r="Z364" s="11">
        <v>0</v>
      </c>
      <c r="AA364" s="11">
        <v>0</v>
      </c>
      <c r="AB364" s="11">
        <v>559</v>
      </c>
      <c r="AC364" s="11">
        <v>559</v>
      </c>
      <c r="AD364" s="16">
        <v>559</v>
      </c>
      <c r="AE364" s="11">
        <v>0</v>
      </c>
      <c r="AF364" s="11">
        <v>559</v>
      </c>
      <c r="AG364" s="11">
        <v>559</v>
      </c>
      <c r="AH364" s="11">
        <v>600</v>
      </c>
      <c r="AI364" s="11">
        <v>559</v>
      </c>
      <c r="AJ364" s="39">
        <v>559</v>
      </c>
      <c r="AK364" s="11">
        <v>600</v>
      </c>
    </row>
    <row r="365" spans="1:37" x14ac:dyDescent="0.25">
      <c r="A365" s="156">
        <v>486.13499999999999</v>
      </c>
      <c r="B365" s="45" t="s">
        <v>376</v>
      </c>
      <c r="C365" s="45"/>
      <c r="D365" s="45"/>
      <c r="G365" s="13"/>
      <c r="H365" s="13"/>
      <c r="I365" s="13"/>
      <c r="J365" s="11"/>
      <c r="K365" s="11"/>
      <c r="L365" s="16"/>
      <c r="M365" s="16"/>
      <c r="N365" s="11"/>
      <c r="O365" s="15"/>
      <c r="P365" s="16"/>
      <c r="Q365" s="11"/>
      <c r="R365" s="10"/>
      <c r="S365" s="10"/>
      <c r="T365" s="11"/>
      <c r="U365" s="11">
        <v>2518</v>
      </c>
      <c r="V365" s="11">
        <v>2600</v>
      </c>
      <c r="W365" s="11">
        <v>2518</v>
      </c>
      <c r="X365" s="16">
        <v>2520</v>
      </c>
      <c r="Y365" s="11">
        <v>2500</v>
      </c>
      <c r="Z365" s="11">
        <v>2500</v>
      </c>
      <c r="AA365" s="11">
        <v>2500</v>
      </c>
      <c r="AB365" s="11">
        <v>2874</v>
      </c>
      <c r="AC365" s="11">
        <v>2874</v>
      </c>
      <c r="AD365" s="16">
        <v>2900</v>
      </c>
      <c r="AE365" s="11">
        <v>0</v>
      </c>
      <c r="AF365" s="11">
        <v>4774</v>
      </c>
      <c r="AG365" s="11">
        <v>4774</v>
      </c>
      <c r="AH365" s="11">
        <v>5000</v>
      </c>
      <c r="AI365" s="11">
        <v>6114</v>
      </c>
      <c r="AJ365" s="39">
        <v>6500</v>
      </c>
      <c r="AK365" s="11">
        <v>1850</v>
      </c>
    </row>
    <row r="366" spans="1:37" x14ac:dyDescent="0.25">
      <c r="A366" s="156">
        <v>486.14100000000002</v>
      </c>
      <c r="B366" s="45" t="s">
        <v>413</v>
      </c>
      <c r="C366" s="45"/>
      <c r="D366" s="45"/>
      <c r="G366" s="13"/>
      <c r="H366" s="13"/>
      <c r="I366" s="13"/>
      <c r="J366" s="11"/>
      <c r="K366" s="11"/>
      <c r="L366" s="16"/>
      <c r="M366" s="16"/>
      <c r="N366" s="11"/>
      <c r="O366" s="15"/>
      <c r="P366" s="16">
        <v>0</v>
      </c>
      <c r="Q366" s="11"/>
      <c r="R366" s="10">
        <v>0</v>
      </c>
      <c r="S366" s="10">
        <v>0</v>
      </c>
      <c r="T366" s="11"/>
      <c r="U366" s="11">
        <v>0</v>
      </c>
      <c r="V366" s="11"/>
      <c r="W366" s="11">
        <v>0</v>
      </c>
      <c r="X366" s="16">
        <v>0</v>
      </c>
      <c r="Y366" s="11">
        <v>2540</v>
      </c>
      <c r="Z366" s="11">
        <v>0</v>
      </c>
      <c r="AA366" s="11">
        <v>0</v>
      </c>
      <c r="AB366" s="11">
        <v>1270</v>
      </c>
      <c r="AC366" s="11">
        <v>1270</v>
      </c>
      <c r="AD366" s="16">
        <v>1300</v>
      </c>
      <c r="AE366" s="11">
        <v>1270</v>
      </c>
      <c r="AF366" s="16">
        <v>2540</v>
      </c>
      <c r="AG366" s="11">
        <v>1270</v>
      </c>
      <c r="AH366" s="11">
        <v>1300</v>
      </c>
      <c r="AI366" s="11">
        <v>0</v>
      </c>
      <c r="AJ366" s="39">
        <v>1300</v>
      </c>
      <c r="AK366" s="11">
        <v>1300</v>
      </c>
    </row>
    <row r="367" spans="1:37" x14ac:dyDescent="0.25">
      <c r="A367" s="156">
        <v>486.13600000000002</v>
      </c>
      <c r="B367" s="45" t="s">
        <v>454</v>
      </c>
      <c r="C367" s="45"/>
      <c r="D367" s="45"/>
      <c r="G367" s="13"/>
      <c r="H367" s="13"/>
      <c r="I367" s="13"/>
      <c r="J367" s="11"/>
      <c r="K367" s="11"/>
      <c r="L367" s="16"/>
      <c r="M367" s="16"/>
      <c r="N367" s="11"/>
      <c r="O367" s="15"/>
      <c r="P367" s="16"/>
      <c r="Q367" s="11"/>
      <c r="R367" s="10"/>
      <c r="S367" s="10"/>
      <c r="T367" s="11"/>
      <c r="U367" s="11"/>
      <c r="V367" s="11"/>
      <c r="W367" s="11">
        <v>0</v>
      </c>
      <c r="X367" s="16"/>
      <c r="Y367" s="11">
        <v>0</v>
      </c>
      <c r="Z367" s="11">
        <v>0</v>
      </c>
      <c r="AA367" s="11"/>
      <c r="AB367" s="11">
        <v>0</v>
      </c>
      <c r="AC367" s="11"/>
      <c r="AD367" s="16">
        <v>0</v>
      </c>
      <c r="AE367" s="11"/>
      <c r="AF367" s="16">
        <v>8047</v>
      </c>
      <c r="AG367" s="11">
        <v>5955</v>
      </c>
      <c r="AH367" s="11">
        <v>0</v>
      </c>
      <c r="AI367" s="11">
        <v>0</v>
      </c>
      <c r="AJ367" s="39">
        <v>0</v>
      </c>
      <c r="AK367" s="11">
        <v>0</v>
      </c>
    </row>
    <row r="368" spans="1:37" x14ac:dyDescent="0.25">
      <c r="A368" s="156">
        <v>486.15</v>
      </c>
      <c r="B368" s="45" t="s">
        <v>172</v>
      </c>
      <c r="C368" s="45"/>
      <c r="D368" s="45"/>
      <c r="G368" s="41">
        <v>789</v>
      </c>
      <c r="H368" s="7"/>
      <c r="I368" s="29">
        <v>789</v>
      </c>
      <c r="J368" s="7"/>
      <c r="K368" s="29">
        <v>0</v>
      </c>
      <c r="L368" s="37">
        <v>818</v>
      </c>
      <c r="M368" s="16">
        <v>789</v>
      </c>
      <c r="N368" s="11">
        <v>789</v>
      </c>
      <c r="O368" s="15">
        <f t="shared" si="89"/>
        <v>1</v>
      </c>
      <c r="P368" s="16">
        <v>789</v>
      </c>
      <c r="Q368" s="11">
        <v>790</v>
      </c>
      <c r="R368" s="10">
        <v>789</v>
      </c>
      <c r="S368" s="10">
        <v>0</v>
      </c>
      <c r="T368" s="11">
        <v>0</v>
      </c>
      <c r="U368" s="11">
        <v>0</v>
      </c>
      <c r="V368" s="16">
        <v>790</v>
      </c>
      <c r="W368" s="11">
        <v>250</v>
      </c>
      <c r="X368" s="16">
        <v>250</v>
      </c>
      <c r="Y368" s="11">
        <v>300</v>
      </c>
      <c r="Z368" s="11">
        <v>301</v>
      </c>
      <c r="AA368" s="11">
        <v>301</v>
      </c>
      <c r="AB368" s="11">
        <v>301</v>
      </c>
      <c r="AC368" s="11">
        <v>301</v>
      </c>
      <c r="AD368" s="16">
        <v>301</v>
      </c>
      <c r="AE368" s="11">
        <v>301</v>
      </c>
      <c r="AF368" s="16">
        <v>300</v>
      </c>
      <c r="AG368" s="11">
        <v>0</v>
      </c>
      <c r="AH368" s="11">
        <v>350</v>
      </c>
      <c r="AI368" s="11">
        <v>301</v>
      </c>
      <c r="AJ368" s="39">
        <v>350</v>
      </c>
      <c r="AK368" s="11">
        <v>350</v>
      </c>
    </row>
    <row r="369" spans="1:39" s="17" customFormat="1" ht="13.8" thickBot="1" x14ac:dyDescent="0.3">
      <c r="A369" s="64"/>
      <c r="B369" s="65" t="s">
        <v>173</v>
      </c>
      <c r="C369" s="63"/>
      <c r="D369" s="63"/>
      <c r="E369" s="58"/>
      <c r="F369" s="58"/>
      <c r="G369" s="54">
        <f>SUM(G348:G368)</f>
        <v>290811.83</v>
      </c>
      <c r="H369" s="54"/>
      <c r="I369" s="54">
        <f>SUM(I348:I368)</f>
        <v>339730.04000000004</v>
      </c>
      <c r="J369" s="55"/>
      <c r="K369" s="55">
        <f>SUM(K348:K368)</f>
        <v>233586</v>
      </c>
      <c r="L369" s="55">
        <f>SUM(L348:L368)</f>
        <v>341318.70999999996</v>
      </c>
      <c r="M369" s="56">
        <f>SUM(M348:M368)</f>
        <v>310138</v>
      </c>
      <c r="N369" s="55">
        <f>SUM(N348:N368)</f>
        <v>392142</v>
      </c>
      <c r="O369" s="57">
        <f t="shared" si="89"/>
        <v>1.2644113265707524</v>
      </c>
      <c r="P369" s="56">
        <f t="shared" ref="P369:AJ369" si="90">SUM(P348:P368)</f>
        <v>509676</v>
      </c>
      <c r="Q369" s="55">
        <f t="shared" si="90"/>
        <v>534559</v>
      </c>
      <c r="R369" s="56">
        <f t="shared" si="90"/>
        <v>485677</v>
      </c>
      <c r="S369" s="56">
        <f t="shared" si="90"/>
        <v>509342</v>
      </c>
      <c r="T369" s="55">
        <f t="shared" si="90"/>
        <v>430246</v>
      </c>
      <c r="U369" s="55">
        <f t="shared" si="90"/>
        <v>505472</v>
      </c>
      <c r="V369" s="55">
        <f t="shared" si="90"/>
        <v>590916.86</v>
      </c>
      <c r="W369" s="55">
        <f t="shared" si="90"/>
        <v>570172</v>
      </c>
      <c r="X369" s="55">
        <f t="shared" si="90"/>
        <v>533058</v>
      </c>
      <c r="Y369" s="110">
        <f t="shared" si="90"/>
        <v>544137</v>
      </c>
      <c r="Z369" s="55">
        <f t="shared" si="90"/>
        <v>475977</v>
      </c>
      <c r="AA369" s="55">
        <f t="shared" si="90"/>
        <v>477907</v>
      </c>
      <c r="AB369" s="55">
        <f t="shared" si="90"/>
        <v>517170</v>
      </c>
      <c r="AC369" s="55">
        <f t="shared" si="90"/>
        <v>509510</v>
      </c>
      <c r="AD369" s="55">
        <f t="shared" si="90"/>
        <v>573145</v>
      </c>
      <c r="AE369" s="55">
        <f t="shared" si="90"/>
        <v>404832.18</v>
      </c>
      <c r="AF369" s="55">
        <f t="shared" si="90"/>
        <v>561157</v>
      </c>
      <c r="AG369" s="55">
        <f t="shared" si="90"/>
        <v>507890</v>
      </c>
      <c r="AH369" s="55">
        <f t="shared" si="90"/>
        <v>583200.30000000005</v>
      </c>
      <c r="AI369" s="55">
        <f t="shared" si="90"/>
        <v>484285</v>
      </c>
      <c r="AJ369" s="55">
        <f t="shared" si="90"/>
        <v>617940.54</v>
      </c>
      <c r="AK369" s="55">
        <f>SUBTOTAL(9,AK348:AK368)</f>
        <v>334549.92</v>
      </c>
    </row>
    <row r="370" spans="1:39" x14ac:dyDescent="0.25">
      <c r="A370" s="8"/>
      <c r="B370" s="45"/>
      <c r="C370" s="45"/>
      <c r="D370" s="45"/>
      <c r="G370" s="13"/>
      <c r="H370" s="13"/>
      <c r="I370" s="13"/>
      <c r="J370" s="11"/>
      <c r="K370" s="11"/>
      <c r="L370" s="11"/>
      <c r="Q370" s="11"/>
      <c r="R370" s="10"/>
      <c r="S370" s="10"/>
      <c r="Y370" s="153"/>
    </row>
    <row r="371" spans="1:39" s="17" customFormat="1" ht="13.8" thickBot="1" x14ac:dyDescent="0.3">
      <c r="A371" s="65" t="s">
        <v>203</v>
      </c>
      <c r="B371" s="65" t="s">
        <v>201</v>
      </c>
      <c r="C371" s="63"/>
      <c r="D371" s="63"/>
      <c r="E371" s="58"/>
      <c r="F371" s="58"/>
      <c r="G371" s="54">
        <v>0</v>
      </c>
      <c r="H371" s="54"/>
      <c r="I371" s="54">
        <v>0</v>
      </c>
      <c r="J371" s="55"/>
      <c r="K371" s="55">
        <v>0</v>
      </c>
      <c r="L371" s="55"/>
      <c r="M371" s="56">
        <v>0</v>
      </c>
      <c r="N371" s="55">
        <v>0</v>
      </c>
      <c r="O371" s="57"/>
      <c r="P371" s="56">
        <v>65000</v>
      </c>
      <c r="Q371" s="55"/>
      <c r="R371" s="56">
        <v>0</v>
      </c>
      <c r="S371" s="56">
        <v>180000</v>
      </c>
      <c r="T371" s="55">
        <v>200000</v>
      </c>
      <c r="U371" s="55">
        <v>0</v>
      </c>
      <c r="V371" s="75">
        <v>0</v>
      </c>
      <c r="W371" s="75">
        <v>0</v>
      </c>
      <c r="X371" s="58"/>
      <c r="Y371" s="58"/>
      <c r="Z371" s="58"/>
      <c r="AA371" s="58"/>
      <c r="AB371" s="58"/>
      <c r="AC371" s="55">
        <v>0</v>
      </c>
      <c r="AD371" s="58"/>
      <c r="AE371" s="58"/>
      <c r="AF371" s="58"/>
      <c r="AG371" s="58"/>
      <c r="AH371" s="55">
        <v>0</v>
      </c>
      <c r="AI371" s="55">
        <v>0</v>
      </c>
      <c r="AJ371" s="55">
        <v>0</v>
      </c>
      <c r="AK371" s="55">
        <v>0</v>
      </c>
    </row>
    <row r="372" spans="1:39" s="17" customFormat="1" x14ac:dyDescent="0.25">
      <c r="A372" s="8"/>
      <c r="B372" s="66"/>
      <c r="C372" s="12"/>
      <c r="D372" s="12"/>
      <c r="G372" s="18"/>
      <c r="H372" s="18"/>
      <c r="I372" s="18"/>
      <c r="J372" s="19"/>
      <c r="K372" s="19"/>
      <c r="L372" s="19"/>
      <c r="N372" s="53"/>
      <c r="Q372" s="19"/>
      <c r="R372" s="20"/>
      <c r="S372" s="20"/>
      <c r="U372" s="19"/>
      <c r="AJ372" s="169"/>
    </row>
    <row r="373" spans="1:39" s="17" customFormat="1" ht="13.8" thickBot="1" x14ac:dyDescent="0.3">
      <c r="A373" s="64"/>
      <c r="B373" s="65" t="s">
        <v>204</v>
      </c>
      <c r="C373" s="63"/>
      <c r="D373" s="63"/>
      <c r="E373" s="58"/>
      <c r="F373" s="58"/>
      <c r="G373" s="60" t="e">
        <f>SUM(G369)+G346+G341+G321+G318+G296+#REF!+G270+G262+G239+G196+G180+G165+G158+G139+G133+G119+G109+G371</f>
        <v>#REF!</v>
      </c>
      <c r="H373" s="60" t="e">
        <f>SUM(H369)+H346+H341+H321+H318+H296+#REF!+H270+H262+H239+H196+H180+H165+H158+H139+H133+H119+H109+H371</f>
        <v>#REF!</v>
      </c>
      <c r="I373" s="60" t="e">
        <f>SUM(I369)+I346+I341+I321+I318+I296+#REF!+I270+I262+I239+239+I196+I180+I165+I158+I139+I133+I119+I109+I371</f>
        <v>#REF!</v>
      </c>
      <c r="J373" s="60" t="e">
        <f>SUM(J369)+J346+J341+J321+J318+J296+#REF!+J270+J262+J239+J196+J180+J165+J158+J139+J133+J119+J109+J371</f>
        <v>#REF!</v>
      </c>
      <c r="K373" s="60" t="e">
        <f>SUM(K369)+K346+K341+K321+K318+K296+K270+K262+K239+239+K196+K180+K165+K158+K139+K133+K119+K109+K371</f>
        <v>#REF!</v>
      </c>
      <c r="L373" s="60" t="e">
        <f>SUM(L369)+L346+L341+L321+L318+L296+#REF!+L270+L262+L239+239+L196+L180+L165+L158+L139+L133+L119+L109+L371</f>
        <v>#REF!</v>
      </c>
      <c r="M373" s="60">
        <f>SUM(M369)+M346+M341+M321+M318+M296+M270+M262+M239+239+M196+M180+M165+M158+M139+M133+M119+M109+M371</f>
        <v>3296903.5900000003</v>
      </c>
      <c r="N373" s="60" t="e">
        <f>SUM(N369)+N346+N341+N321+N318+N296+#REF!+N270+N262+N239+239+N196+N180+N165+N158+N139+N133+N119+N109+N371</f>
        <v>#REF!</v>
      </c>
      <c r="O373" s="57" t="e">
        <f>SUM(N373/M373)</f>
        <v>#REF!</v>
      </c>
      <c r="P373" s="60">
        <f>SUM(P369)+P346+P341+P321+P318+P296+P270+P262+P239+239+P196+P180+P165+P158+P139+P133+P119+P109+P371</f>
        <v>3603114.5924999998</v>
      </c>
      <c r="Q373" s="60">
        <f>SUM(Q369)+Q346+Q341+Q321+Q318+Q296+Q270+Q262+Q239+239+Q196+Q180+Q165+Q158+Q139+Q133+Q119+Q109+Q371</f>
        <v>3729415.6931000003</v>
      </c>
      <c r="R373" s="60">
        <f>SUM(R369)+R346+R341+R321+R318+R296+R270+R262+R239+239+R196+R180+R165+R158+R139+R133+R119+R109+R371</f>
        <v>3561930</v>
      </c>
      <c r="S373" s="60">
        <f>SUM(S369)+S346+S341+S321+S318+S296+S270+S262+S239+239+S196+S180+S165+S158+S139+S133+S119+S109+S371</f>
        <v>3900237.6</v>
      </c>
      <c r="T373" s="60">
        <f>SUM(T369)+T346+T341+T321+T318+T296+T270+T262+T239+239+T196+T180+T165+T158+T139+T133+T119+T109+T371</f>
        <v>3151023</v>
      </c>
      <c r="U373" s="60">
        <f t="shared" ref="U373:AJ373" si="91">SUM(U369)+U346+U341+U321+U318+U296+U270+U262+U246+U239+U196+U180+U165+U158+U139+U133+U119+U109+U371</f>
        <v>4045378.3355</v>
      </c>
      <c r="V373" s="60">
        <f t="shared" si="91"/>
        <v>4064407.7492350005</v>
      </c>
      <c r="W373" s="60">
        <f t="shared" si="91"/>
        <v>4218744</v>
      </c>
      <c r="X373" s="60" t="e">
        <f t="shared" si="91"/>
        <v>#REF!</v>
      </c>
      <c r="Y373" s="60">
        <f t="shared" si="91"/>
        <v>4259057</v>
      </c>
      <c r="Z373" s="60">
        <f t="shared" si="91"/>
        <v>4184823.6464999998</v>
      </c>
      <c r="AA373" s="60">
        <f t="shared" si="91"/>
        <v>3548446</v>
      </c>
      <c r="AB373" s="60">
        <f t="shared" si="91"/>
        <v>3947145.85</v>
      </c>
      <c r="AC373" s="60">
        <f t="shared" si="91"/>
        <v>3642316</v>
      </c>
      <c r="AD373" s="60">
        <f t="shared" si="91"/>
        <v>4461442.9067500001</v>
      </c>
      <c r="AE373" s="60">
        <f t="shared" si="91"/>
        <v>3043378.76</v>
      </c>
      <c r="AF373" s="60">
        <f t="shared" si="91"/>
        <v>4802633.0999999996</v>
      </c>
      <c r="AG373" s="60">
        <f t="shared" si="91"/>
        <v>3537179.69</v>
      </c>
      <c r="AH373" s="60">
        <f t="shared" si="91"/>
        <v>4594836.4235000005</v>
      </c>
      <c r="AI373" s="60">
        <f t="shared" si="91"/>
        <v>3618206.5700000003</v>
      </c>
      <c r="AJ373" s="60">
        <f t="shared" si="91"/>
        <v>4651463.0763250003</v>
      </c>
      <c r="AK373" s="60">
        <f>SUM(AK369)+AK346+AK341+AK321+AK318+AK296+AK270+AK262+AK246+AK239+AK196+AK180+AK165+AK158+AK139+AK133+AK119+AK109+AK371</f>
        <v>4685539.2887350004</v>
      </c>
      <c r="AL373" s="60"/>
      <c r="AM373" s="61"/>
    </row>
    <row r="374" spans="1:39" s="17" customFormat="1" x14ac:dyDescent="0.25">
      <c r="A374" s="8"/>
      <c r="B374" s="12"/>
      <c r="C374" s="12"/>
      <c r="D374" s="12"/>
      <c r="G374" s="18"/>
      <c r="H374" s="18"/>
      <c r="I374" s="18"/>
      <c r="J374" s="19"/>
      <c r="K374" s="19"/>
      <c r="L374" s="19"/>
      <c r="N374" s="53"/>
      <c r="Q374" s="19"/>
      <c r="R374" s="20"/>
      <c r="S374" s="20"/>
      <c r="U374" s="19"/>
      <c r="AJ374" s="169"/>
      <c r="AM374" s="33"/>
    </row>
    <row r="375" spans="1:39" s="17" customFormat="1" ht="13.8" thickBot="1" x14ac:dyDescent="0.3">
      <c r="A375" s="64"/>
      <c r="B375" s="65" t="s">
        <v>214</v>
      </c>
      <c r="C375" s="63"/>
      <c r="D375" s="63"/>
      <c r="E375" s="58"/>
      <c r="F375" s="58"/>
      <c r="G375" s="54">
        <f>SUM(G5+G98)</f>
        <v>2951105.85</v>
      </c>
      <c r="H375" s="54"/>
      <c r="I375" s="54">
        <f>SUM(I5+I98)</f>
        <v>3033582.81</v>
      </c>
      <c r="J375" s="55"/>
      <c r="K375" s="54">
        <f>SUM(K5+K98)</f>
        <v>3569831</v>
      </c>
      <c r="L375" s="54">
        <f>SUM(L98)</f>
        <v>3303706.49</v>
      </c>
      <c r="M375" s="54">
        <f>SUM(M98)</f>
        <v>3940969</v>
      </c>
      <c r="N375" s="54">
        <f>SUM(N98)</f>
        <v>3508187</v>
      </c>
      <c r="O375" s="57">
        <f>SUM(N375/M375)</f>
        <v>0.89018386087279555</v>
      </c>
      <c r="P375" s="54">
        <f t="shared" ref="P375:AK375" si="92">SUM(P98)</f>
        <v>4097641</v>
      </c>
      <c r="Q375" s="54">
        <f t="shared" si="92"/>
        <v>3873770</v>
      </c>
      <c r="R375" s="54">
        <f t="shared" si="92"/>
        <v>4175981</v>
      </c>
      <c r="S375" s="54">
        <f t="shared" si="92"/>
        <v>4155044</v>
      </c>
      <c r="T375" s="54">
        <f t="shared" si="92"/>
        <v>3737971</v>
      </c>
      <c r="U375" s="54">
        <f t="shared" si="92"/>
        <v>4412339</v>
      </c>
      <c r="V375" s="54">
        <f t="shared" si="92"/>
        <v>4140742.78</v>
      </c>
      <c r="W375" s="54">
        <f t="shared" si="92"/>
        <v>4363700</v>
      </c>
      <c r="X375" s="54">
        <f t="shared" si="92"/>
        <v>4261250</v>
      </c>
      <c r="Y375" s="54">
        <f t="shared" si="92"/>
        <v>4528539</v>
      </c>
      <c r="Z375" s="54">
        <f t="shared" si="92"/>
        <v>4650073</v>
      </c>
      <c r="AA375" s="54">
        <f t="shared" si="92"/>
        <v>4278988</v>
      </c>
      <c r="AB375" s="54">
        <f t="shared" si="92"/>
        <v>4375720</v>
      </c>
      <c r="AC375" s="54">
        <f t="shared" si="92"/>
        <v>4088648</v>
      </c>
      <c r="AD375" s="54">
        <f t="shared" si="92"/>
        <v>4477918</v>
      </c>
      <c r="AE375" s="54">
        <f t="shared" si="92"/>
        <v>4251134.5</v>
      </c>
      <c r="AF375" s="54">
        <f t="shared" si="92"/>
        <v>4692233</v>
      </c>
      <c r="AG375" s="54">
        <f t="shared" si="92"/>
        <v>4260986.54</v>
      </c>
      <c r="AH375" s="54">
        <f t="shared" si="92"/>
        <v>4851579.55</v>
      </c>
      <c r="AI375" s="54">
        <f t="shared" si="92"/>
        <v>4370185.55</v>
      </c>
      <c r="AJ375" s="54">
        <f t="shared" si="92"/>
        <v>4651559.4399999995</v>
      </c>
      <c r="AK375" s="54">
        <f t="shared" si="92"/>
        <v>4716232.76</v>
      </c>
      <c r="AL375" s="181"/>
      <c r="AM375" s="143"/>
    </row>
    <row r="376" spans="1:39" s="17" customFormat="1" x14ac:dyDescent="0.25">
      <c r="A376" s="8"/>
      <c r="B376" s="12"/>
      <c r="C376" s="12"/>
      <c r="D376" s="12"/>
      <c r="G376" s="33"/>
      <c r="H376" s="32"/>
      <c r="I376" s="32"/>
      <c r="J376" s="33"/>
      <c r="K376" s="33"/>
      <c r="L376" s="33"/>
      <c r="M376" s="20"/>
      <c r="N376" s="53"/>
      <c r="P376" s="18"/>
      <c r="Q376" s="19"/>
      <c r="R376" s="20"/>
      <c r="S376" s="20"/>
      <c r="U376" s="19"/>
      <c r="AJ376" s="169"/>
    </row>
    <row r="377" spans="1:39" s="17" customFormat="1" ht="13.8" thickBot="1" x14ac:dyDescent="0.3">
      <c r="A377" s="64"/>
      <c r="B377" s="65" t="s">
        <v>219</v>
      </c>
      <c r="C377" s="63"/>
      <c r="D377" s="63"/>
      <c r="E377" s="58"/>
      <c r="F377" s="58"/>
      <c r="G377" s="54" t="e">
        <f>SUM(G375-G373)</f>
        <v>#REF!</v>
      </c>
      <c r="H377" s="54"/>
      <c r="I377" s="54" t="e">
        <f>SUM(I375-I373)</f>
        <v>#REF!</v>
      </c>
      <c r="J377" s="55"/>
      <c r="K377" s="54" t="e">
        <f>SUM(K375-K373)</f>
        <v>#REF!</v>
      </c>
      <c r="L377" s="54" t="e">
        <f>SUM(L375-L373)</f>
        <v>#REF!</v>
      </c>
      <c r="M377" s="54">
        <f>SUM(M375+M376-M373)</f>
        <v>644065.40999999968</v>
      </c>
      <c r="N377" s="54" t="e">
        <f>SUM(N375+N376-N373)</f>
        <v>#REF!</v>
      </c>
      <c r="O377" s="57"/>
      <c r="P377" s="54">
        <f>SUM(P375+P376-P373)</f>
        <v>494526.4075000002</v>
      </c>
      <c r="Q377" s="54">
        <f>SUM(Q375+Q376-Q373)</f>
        <v>144354.30689999973</v>
      </c>
      <c r="R377" s="54">
        <f>SUM(R375-R373)</f>
        <v>614051</v>
      </c>
      <c r="S377" s="54">
        <f t="shared" ref="S377:Z377" si="93">SUM(S375+S376-S373)</f>
        <v>254806.39999999991</v>
      </c>
      <c r="T377" s="54">
        <f t="shared" si="93"/>
        <v>586948</v>
      </c>
      <c r="U377" s="54">
        <f t="shared" si="93"/>
        <v>366960.66449999996</v>
      </c>
      <c r="V377" s="54">
        <f t="shared" si="93"/>
        <v>76335.030764999334</v>
      </c>
      <c r="W377" s="54">
        <f t="shared" si="93"/>
        <v>144956</v>
      </c>
      <c r="X377" s="54" t="e">
        <f t="shared" si="93"/>
        <v>#REF!</v>
      </c>
      <c r="Y377" s="54">
        <f t="shared" si="93"/>
        <v>269482</v>
      </c>
      <c r="Z377" s="54">
        <f t="shared" si="93"/>
        <v>465249.3535000002</v>
      </c>
      <c r="AA377" s="54">
        <f t="shared" ref="AA377:AF377" si="94">SUM(AA375+AA376-AA373)</f>
        <v>730542</v>
      </c>
      <c r="AB377" s="54">
        <f t="shared" si="94"/>
        <v>428574.14999999991</v>
      </c>
      <c r="AC377" s="54">
        <f t="shared" si="94"/>
        <v>446332</v>
      </c>
      <c r="AD377" s="54">
        <f t="shared" si="94"/>
        <v>16475.093249999918</v>
      </c>
      <c r="AE377" s="54">
        <f t="shared" si="94"/>
        <v>1207755.7400000002</v>
      </c>
      <c r="AF377" s="54">
        <f t="shared" si="94"/>
        <v>-110400.09999999963</v>
      </c>
      <c r="AG377" s="54">
        <f t="shared" ref="AG377:AK377" si="95">SUM(AG375+AG376-AG373)</f>
        <v>723806.85000000009</v>
      </c>
      <c r="AH377" s="60">
        <f t="shared" si="95"/>
        <v>256743.12649999931</v>
      </c>
      <c r="AI377" s="60">
        <f t="shared" si="95"/>
        <v>751978.97999999952</v>
      </c>
      <c r="AJ377" s="60">
        <f t="shared" si="95"/>
        <v>96.363674999214709</v>
      </c>
      <c r="AK377" s="60">
        <f t="shared" si="95"/>
        <v>30693.47126499936</v>
      </c>
      <c r="AL377" s="181"/>
      <c r="AM377" s="181"/>
    </row>
    <row r="378" spans="1:39" s="17" customFormat="1" x14ac:dyDescent="0.25">
      <c r="A378" s="8"/>
      <c r="B378" s="66" t="s">
        <v>426</v>
      </c>
      <c r="C378" s="12"/>
      <c r="D378" s="12"/>
      <c r="G378" s="18"/>
      <c r="H378" s="18"/>
      <c r="I378" s="18"/>
      <c r="J378" s="19"/>
      <c r="K378" s="18"/>
      <c r="L378" s="18"/>
      <c r="M378" s="18"/>
      <c r="N378" s="18"/>
      <c r="O378" s="21"/>
      <c r="P378" s="18">
        <v>0</v>
      </c>
      <c r="Q378" s="19">
        <v>0</v>
      </c>
      <c r="R378" s="20"/>
      <c r="S378" s="20">
        <v>240000</v>
      </c>
      <c r="U378" s="19"/>
      <c r="X378" s="33">
        <v>75000</v>
      </c>
      <c r="Y378" s="33"/>
      <c r="Z378" s="19">
        <v>500000</v>
      </c>
      <c r="AA378" s="162">
        <v>505091</v>
      </c>
      <c r="AB378" s="19">
        <v>500000</v>
      </c>
      <c r="AC378" s="19">
        <v>500000</v>
      </c>
      <c r="AD378" s="19">
        <v>400000</v>
      </c>
      <c r="AE378" s="19">
        <v>400000</v>
      </c>
      <c r="AF378" s="33">
        <v>542028</v>
      </c>
      <c r="AG378" s="19">
        <v>542028</v>
      </c>
      <c r="AH378" s="33">
        <v>95251.02</v>
      </c>
      <c r="AI378" s="33">
        <v>95251.02</v>
      </c>
      <c r="AJ378" s="33">
        <v>0</v>
      </c>
      <c r="AK378" s="33">
        <v>0</v>
      </c>
    </row>
    <row r="379" spans="1:39" s="17" customFormat="1" ht="13.8" thickBot="1" x14ac:dyDescent="0.3">
      <c r="A379" s="64"/>
      <c r="B379" s="65" t="s">
        <v>330</v>
      </c>
      <c r="C379" s="63"/>
      <c r="D379" s="63"/>
      <c r="E379" s="58"/>
      <c r="F379" s="58"/>
      <c r="G379" s="54"/>
      <c r="H379" s="54"/>
      <c r="I379" s="54"/>
      <c r="J379" s="55"/>
      <c r="K379" s="55"/>
      <c r="L379" s="55"/>
      <c r="M379" s="56">
        <f>SUM(M99)-M373</f>
        <v>1433318.4099999997</v>
      </c>
      <c r="N379" s="75"/>
      <c r="O379" s="58"/>
      <c r="P379" s="56">
        <f>SUM(P99)-P373</f>
        <v>1194643.4075000002</v>
      </c>
      <c r="Q379" s="56">
        <f>SUM(Q99)-Q373</f>
        <v>857354.30689999973</v>
      </c>
      <c r="R379" s="56">
        <f>SUM(R99)-R373-R378</f>
        <v>1327051</v>
      </c>
      <c r="S379" s="56">
        <f>SUM(S99)-S373</f>
        <v>1782210.4</v>
      </c>
      <c r="T379" s="56">
        <f>SUM(T99)-T373</f>
        <v>2114352</v>
      </c>
      <c r="U379" s="56">
        <f>SUM(U99)-U373</f>
        <v>1205985.6645</v>
      </c>
      <c r="V379" s="56">
        <f>SUM(V99)-V373</f>
        <v>1710193.0307649989</v>
      </c>
      <c r="W379" s="56">
        <f>SUM(W99)-W373</f>
        <v>1753371</v>
      </c>
      <c r="X379" s="56" t="e">
        <f t="shared" ref="X379:AK379" si="96">SUM(X99)-X373-X378</f>
        <v>#REF!</v>
      </c>
      <c r="Y379" s="56">
        <f t="shared" si="96"/>
        <v>2989830</v>
      </c>
      <c r="Z379" s="55">
        <f t="shared" si="96"/>
        <v>2125174.3535000002</v>
      </c>
      <c r="AA379" s="55">
        <f t="shared" si="96"/>
        <v>2808042</v>
      </c>
      <c r="AB379" s="55">
        <f t="shared" si="96"/>
        <v>1942586.15</v>
      </c>
      <c r="AC379" s="55">
        <f t="shared" si="96"/>
        <v>2106258</v>
      </c>
      <c r="AD379" s="55">
        <f t="shared" si="96"/>
        <v>1432302.0932499999</v>
      </c>
      <c r="AE379" s="55">
        <f t="shared" si="96"/>
        <v>2821766.74</v>
      </c>
      <c r="AF379" s="55">
        <f t="shared" si="96"/>
        <v>1260442.9000000004</v>
      </c>
      <c r="AG379" s="55">
        <f t="shared" si="96"/>
        <v>2094649.85</v>
      </c>
      <c r="AH379" s="55">
        <f t="shared" si="96"/>
        <v>2112707.1064999993</v>
      </c>
      <c r="AI379" s="55">
        <f t="shared" si="96"/>
        <v>2328228.9599999995</v>
      </c>
      <c r="AJ379" s="55">
        <f t="shared" si="96"/>
        <v>673972.36367499921</v>
      </c>
      <c r="AK379" s="55">
        <f t="shared" si="96"/>
        <v>733461.47126499936</v>
      </c>
    </row>
    <row r="380" spans="1:39" x14ac:dyDescent="0.25">
      <c r="A380" s="8"/>
      <c r="B380" s="45"/>
      <c r="C380" s="45"/>
      <c r="D380" s="45"/>
      <c r="G380" s="13"/>
      <c r="H380" s="13"/>
      <c r="I380" s="13"/>
      <c r="J380" s="11"/>
      <c r="K380" s="13"/>
      <c r="L380" s="13"/>
      <c r="Z380" s="1" t="s">
        <v>363</v>
      </c>
    </row>
    <row r="381" spans="1:39" x14ac:dyDescent="0.25">
      <c r="A381" s="8"/>
      <c r="B381" s="45" t="s">
        <v>325</v>
      </c>
      <c r="C381" s="45"/>
      <c r="D381" s="45"/>
      <c r="G381" s="13"/>
      <c r="H381" s="13"/>
      <c r="I381" s="13"/>
      <c r="J381" s="11"/>
      <c r="K381" s="97"/>
      <c r="L381" s="13"/>
      <c r="M381" s="145">
        <v>43010</v>
      </c>
      <c r="P381" s="145">
        <v>43374</v>
      </c>
      <c r="R381" s="164"/>
      <c r="S381" s="145">
        <v>44116</v>
      </c>
      <c r="U381" s="145">
        <v>44487</v>
      </c>
      <c r="W381" s="164"/>
      <c r="Y381" s="164">
        <v>45208</v>
      </c>
      <c r="AB381" s="164">
        <v>45572</v>
      </c>
      <c r="AD381" s="35"/>
      <c r="AF381" s="35"/>
    </row>
    <row r="382" spans="1:39" x14ac:dyDescent="0.25">
      <c r="A382" s="8"/>
      <c r="B382" s="45" t="s">
        <v>326</v>
      </c>
      <c r="C382" s="45"/>
      <c r="D382" s="45"/>
      <c r="G382" s="13"/>
      <c r="H382" s="13"/>
      <c r="I382" s="13"/>
      <c r="J382" s="16"/>
      <c r="K382" s="132"/>
      <c r="L382" s="16"/>
      <c r="M382" s="145">
        <v>43024</v>
      </c>
      <c r="P382" s="145">
        <v>43381</v>
      </c>
      <c r="S382" s="145">
        <v>44130</v>
      </c>
      <c r="U382" s="145">
        <v>44494</v>
      </c>
      <c r="W382" s="164"/>
      <c r="Y382" s="164">
        <v>45215</v>
      </c>
      <c r="AB382" s="164">
        <v>45579</v>
      </c>
      <c r="AD382" s="35"/>
      <c r="AF382" s="35"/>
    </row>
    <row r="383" spans="1:39" x14ac:dyDescent="0.25">
      <c r="A383" s="8"/>
      <c r="B383" s="45" t="s">
        <v>328</v>
      </c>
      <c r="C383" s="45"/>
      <c r="D383" s="45"/>
      <c r="G383" s="13"/>
      <c r="H383" s="13"/>
      <c r="I383" s="13"/>
      <c r="J383" s="16"/>
      <c r="K383" s="132"/>
      <c r="L383" s="16"/>
      <c r="M383" s="145">
        <v>43038</v>
      </c>
      <c r="P383" s="145">
        <v>43388</v>
      </c>
      <c r="U383" s="145">
        <v>44501</v>
      </c>
      <c r="W383" s="164"/>
      <c r="Y383" s="164">
        <v>45222</v>
      </c>
      <c r="AB383" s="164">
        <v>45586</v>
      </c>
      <c r="AD383" s="35"/>
      <c r="AF383" s="35"/>
    </row>
    <row r="384" spans="1:39" x14ac:dyDescent="0.25">
      <c r="A384" s="8"/>
      <c r="B384" s="45" t="s">
        <v>416</v>
      </c>
      <c r="C384" s="45"/>
      <c r="D384" s="45"/>
      <c r="G384" s="13"/>
      <c r="H384" s="13"/>
      <c r="I384" s="13"/>
      <c r="J384" s="16"/>
      <c r="K384" s="132"/>
      <c r="L384" s="16"/>
      <c r="M384" s="145"/>
      <c r="P384" s="145">
        <v>43395</v>
      </c>
      <c r="R384" s="145"/>
      <c r="W384" s="164"/>
      <c r="Y384" s="164">
        <v>45229</v>
      </c>
      <c r="AB384" s="164">
        <v>45593</v>
      </c>
      <c r="AD384" s="35"/>
      <c r="AF384" s="35"/>
    </row>
    <row r="385" spans="1:32" x14ac:dyDescent="0.25">
      <c r="A385" s="8"/>
      <c r="B385" s="45" t="s">
        <v>493</v>
      </c>
      <c r="C385" s="45"/>
      <c r="D385" s="45"/>
      <c r="G385" s="13"/>
      <c r="H385" s="13"/>
      <c r="I385" s="13"/>
      <c r="J385" s="16"/>
      <c r="K385" s="132"/>
      <c r="L385" s="16"/>
      <c r="M385" s="145">
        <v>43045</v>
      </c>
      <c r="P385" s="145">
        <v>43409</v>
      </c>
      <c r="R385" s="164"/>
      <c r="S385" s="145">
        <v>44137</v>
      </c>
      <c r="U385" s="145">
        <v>44501</v>
      </c>
      <c r="W385" s="164"/>
      <c r="Y385" s="164">
        <v>45236</v>
      </c>
      <c r="AB385" s="164">
        <v>45600</v>
      </c>
      <c r="AD385" s="35"/>
      <c r="AF385" s="35"/>
    </row>
    <row r="386" spans="1:32" x14ac:dyDescent="0.25">
      <c r="A386" s="8"/>
      <c r="B386" s="45" t="s">
        <v>497</v>
      </c>
      <c r="C386" s="45"/>
      <c r="D386" s="45"/>
      <c r="G386" s="13"/>
      <c r="H386" s="13"/>
      <c r="I386" s="13"/>
      <c r="J386" s="16"/>
      <c r="K386" s="132"/>
      <c r="L386" s="16"/>
      <c r="M386" s="145"/>
      <c r="P386" s="145"/>
      <c r="R386" s="164"/>
      <c r="S386" s="145"/>
      <c r="U386" s="145"/>
      <c r="W386" s="164"/>
      <c r="Y386" s="164"/>
      <c r="AB386" s="164">
        <v>45614</v>
      </c>
      <c r="AD386" s="35" t="s">
        <v>500</v>
      </c>
      <c r="AF386" s="35"/>
    </row>
    <row r="387" spans="1:32" x14ac:dyDescent="0.25">
      <c r="A387" s="8"/>
      <c r="B387" s="45" t="s">
        <v>304</v>
      </c>
      <c r="C387" s="45"/>
      <c r="D387" s="45"/>
      <c r="G387" s="13"/>
      <c r="H387" s="13"/>
      <c r="I387" s="97">
        <v>41610</v>
      </c>
      <c r="J387" s="11"/>
      <c r="K387" s="133"/>
      <c r="L387" s="11"/>
      <c r="M387" s="145">
        <v>43073</v>
      </c>
      <c r="P387" s="145">
        <v>43437</v>
      </c>
      <c r="R387" s="145"/>
      <c r="S387" s="145">
        <v>44172</v>
      </c>
      <c r="U387" s="145">
        <v>44536</v>
      </c>
      <c r="W387" s="164"/>
      <c r="Y387" s="164">
        <v>45264</v>
      </c>
      <c r="AB387" s="164">
        <v>45628</v>
      </c>
    </row>
    <row r="388" spans="1:32" x14ac:dyDescent="0.25">
      <c r="A388" s="8"/>
      <c r="B388" s="45" t="s">
        <v>296</v>
      </c>
      <c r="C388" s="45"/>
      <c r="D388" s="45"/>
      <c r="G388" s="13" t="s">
        <v>294</v>
      </c>
      <c r="H388" s="13"/>
      <c r="I388" s="13" t="s">
        <v>294</v>
      </c>
      <c r="J388" s="11"/>
      <c r="K388" s="11"/>
      <c r="L388" s="11"/>
      <c r="M388" s="1" t="s">
        <v>395</v>
      </c>
      <c r="P388" s="1" t="s">
        <v>294</v>
      </c>
      <c r="S388" s="1" t="s">
        <v>294</v>
      </c>
      <c r="U388" s="1" t="s">
        <v>439</v>
      </c>
      <c r="W388" s="35"/>
      <c r="Y388" s="35" t="s">
        <v>294</v>
      </c>
      <c r="AB388" s="35" t="s">
        <v>294</v>
      </c>
    </row>
    <row r="389" spans="1:32" x14ac:dyDescent="0.25">
      <c r="A389" s="8"/>
      <c r="B389" s="45" t="s">
        <v>295</v>
      </c>
      <c r="C389" s="45"/>
      <c r="D389" s="45"/>
      <c r="G389" s="13" t="s">
        <v>294</v>
      </c>
      <c r="H389" s="13"/>
      <c r="I389" s="13" t="s">
        <v>294</v>
      </c>
      <c r="J389" s="11"/>
      <c r="K389" s="11"/>
      <c r="L389" s="11"/>
      <c r="M389" s="1" t="s">
        <v>395</v>
      </c>
      <c r="P389" s="1" t="s">
        <v>294</v>
      </c>
      <c r="S389" s="1" t="s">
        <v>294</v>
      </c>
      <c r="U389" s="1" t="s">
        <v>439</v>
      </c>
      <c r="W389" s="35"/>
      <c r="Y389" s="35" t="s">
        <v>294</v>
      </c>
      <c r="AB389" s="35" t="s">
        <v>294</v>
      </c>
    </row>
    <row r="390" spans="1:32" x14ac:dyDescent="0.25">
      <c r="A390" s="8"/>
      <c r="B390" s="45" t="s">
        <v>503</v>
      </c>
      <c r="C390" s="45"/>
      <c r="D390" s="45"/>
      <c r="G390" s="13" t="s">
        <v>294</v>
      </c>
      <c r="H390" s="13"/>
      <c r="I390" s="13" t="s">
        <v>297</v>
      </c>
      <c r="J390" s="11"/>
      <c r="K390" s="11"/>
      <c r="L390" s="11"/>
      <c r="M390" s="1" t="s">
        <v>395</v>
      </c>
      <c r="P390" s="1" t="s">
        <v>294</v>
      </c>
      <c r="S390" s="1" t="s">
        <v>294</v>
      </c>
      <c r="U390" s="1" t="s">
        <v>439</v>
      </c>
      <c r="W390" s="35"/>
      <c r="Y390" s="35" t="s">
        <v>294</v>
      </c>
      <c r="AB390" s="35" t="s">
        <v>294</v>
      </c>
    </row>
    <row r="391" spans="1:32" x14ac:dyDescent="0.25">
      <c r="A391" s="8"/>
      <c r="B391" s="45" t="s">
        <v>428</v>
      </c>
      <c r="C391" s="45"/>
      <c r="D391" s="45"/>
      <c r="G391" s="13" t="s">
        <v>294</v>
      </c>
      <c r="H391" s="13"/>
      <c r="I391" s="13" t="s">
        <v>294</v>
      </c>
      <c r="J391" s="11"/>
      <c r="K391" s="11"/>
      <c r="L391" s="11"/>
      <c r="M391" s="1" t="s">
        <v>395</v>
      </c>
      <c r="P391" s="1" t="s">
        <v>294</v>
      </c>
      <c r="S391" s="1" t="s">
        <v>294</v>
      </c>
      <c r="U391" s="1" t="s">
        <v>439</v>
      </c>
      <c r="W391" s="35"/>
      <c r="Y391" s="35" t="s">
        <v>294</v>
      </c>
      <c r="AB391" s="35" t="s">
        <v>297</v>
      </c>
    </row>
    <row r="392" spans="1:32" x14ac:dyDescent="0.25">
      <c r="A392" s="8"/>
      <c r="B392" s="45" t="s">
        <v>436</v>
      </c>
      <c r="C392" s="45"/>
      <c r="D392" s="45"/>
      <c r="G392" s="13" t="s">
        <v>294</v>
      </c>
      <c r="H392" s="13"/>
      <c r="I392" s="13" t="s">
        <v>294</v>
      </c>
      <c r="J392" s="11"/>
      <c r="K392" s="11"/>
      <c r="L392" s="11"/>
      <c r="M392" s="1" t="s">
        <v>395</v>
      </c>
      <c r="P392" s="1" t="s">
        <v>297</v>
      </c>
      <c r="S392" s="1" t="s">
        <v>417</v>
      </c>
      <c r="U392" s="1" t="s">
        <v>439</v>
      </c>
      <c r="W392" s="35"/>
      <c r="Y392" s="35" t="s">
        <v>294</v>
      </c>
      <c r="AB392" s="35" t="s">
        <v>297</v>
      </c>
    </row>
    <row r="393" spans="1:32" x14ac:dyDescent="0.25">
      <c r="A393" s="8"/>
      <c r="B393" s="45" t="s">
        <v>478</v>
      </c>
      <c r="C393" s="45"/>
      <c r="D393" s="45"/>
      <c r="G393" s="13" t="s">
        <v>297</v>
      </c>
      <c r="H393" s="13"/>
      <c r="I393" s="13" t="s">
        <v>297</v>
      </c>
      <c r="J393" s="11"/>
      <c r="K393" s="11"/>
      <c r="L393" s="11"/>
      <c r="M393" s="1" t="s">
        <v>396</v>
      </c>
      <c r="P393" s="1" t="s">
        <v>417</v>
      </c>
      <c r="S393" s="1" t="s">
        <v>294</v>
      </c>
      <c r="U393" s="1" t="s">
        <v>439</v>
      </c>
      <c r="W393" s="35"/>
      <c r="Y393" s="35" t="s">
        <v>294</v>
      </c>
      <c r="AB393" s="35" t="s">
        <v>294</v>
      </c>
    </row>
    <row r="394" spans="1:32" x14ac:dyDescent="0.25">
      <c r="A394" s="8"/>
      <c r="B394" s="45" t="s">
        <v>458</v>
      </c>
      <c r="C394" s="45"/>
      <c r="D394" s="45"/>
      <c r="G394" s="13" t="s">
        <v>297</v>
      </c>
      <c r="H394" s="13"/>
      <c r="I394" s="13" t="s">
        <v>297</v>
      </c>
      <c r="J394" s="11"/>
      <c r="K394" s="11"/>
      <c r="L394" s="11"/>
      <c r="M394" s="1" t="s">
        <v>395</v>
      </c>
      <c r="P394" s="1" t="s">
        <v>294</v>
      </c>
      <c r="S394" s="1" t="s">
        <v>294</v>
      </c>
      <c r="U394" s="1" t="s">
        <v>439</v>
      </c>
      <c r="W394" s="35"/>
      <c r="Y394" s="35" t="s">
        <v>294</v>
      </c>
      <c r="AB394" s="35" t="s">
        <v>297</v>
      </c>
    </row>
    <row r="395" spans="1:32" x14ac:dyDescent="0.25">
      <c r="A395" s="8"/>
      <c r="B395" s="45"/>
      <c r="C395" s="45"/>
      <c r="D395" s="45"/>
      <c r="G395" s="13"/>
      <c r="H395" s="13"/>
      <c r="I395" s="97">
        <v>41736</v>
      </c>
      <c r="J395" s="11"/>
      <c r="K395" s="11"/>
      <c r="L395" s="11"/>
    </row>
    <row r="396" spans="1:32" x14ac:dyDescent="0.25">
      <c r="A396" s="8"/>
      <c r="B396" s="45"/>
      <c r="C396" s="45"/>
      <c r="D396" s="45"/>
      <c r="G396" s="13"/>
      <c r="H396" s="13"/>
      <c r="I396" s="13"/>
      <c r="J396" s="11"/>
      <c r="K396" s="11"/>
      <c r="L396" s="11"/>
    </row>
    <row r="397" spans="1:32" x14ac:dyDescent="0.25">
      <c r="A397" s="8"/>
      <c r="B397" s="45"/>
      <c r="C397" s="45"/>
      <c r="D397" s="45"/>
      <c r="G397" s="13"/>
      <c r="H397" s="13"/>
      <c r="I397" s="13"/>
      <c r="J397" s="11"/>
      <c r="K397" s="11"/>
      <c r="L397" s="11"/>
    </row>
    <row r="398" spans="1:32" x14ac:dyDescent="0.25">
      <c r="A398" s="8"/>
      <c r="B398" s="45"/>
      <c r="C398" s="45"/>
      <c r="D398" s="45"/>
      <c r="G398" s="13"/>
      <c r="H398" s="13"/>
      <c r="I398" s="13"/>
      <c r="J398" s="11"/>
      <c r="K398" s="11"/>
      <c r="L398" s="11"/>
    </row>
    <row r="399" spans="1:32" x14ac:dyDescent="0.25">
      <c r="A399" s="8"/>
      <c r="B399" s="45"/>
      <c r="C399" s="45"/>
      <c r="D399" s="45"/>
      <c r="G399" s="13"/>
      <c r="H399" s="13"/>
      <c r="I399" s="13"/>
      <c r="J399" s="11"/>
      <c r="K399" s="11"/>
      <c r="L399" s="11"/>
    </row>
    <row r="400" spans="1:32" x14ac:dyDescent="0.25">
      <c r="A400" s="8"/>
      <c r="B400" s="45"/>
      <c r="C400" s="45"/>
      <c r="D400" s="45"/>
      <c r="G400" s="13"/>
      <c r="H400" s="13"/>
      <c r="I400" s="13"/>
      <c r="J400" s="11"/>
      <c r="K400" s="11"/>
      <c r="L400" s="11"/>
    </row>
    <row r="401" spans="1:12" x14ac:dyDescent="0.25">
      <c r="A401" s="8"/>
      <c r="B401" s="45"/>
      <c r="C401" s="45"/>
      <c r="D401" s="45"/>
      <c r="G401" s="13"/>
      <c r="H401" s="13"/>
      <c r="I401" s="13"/>
      <c r="J401" s="11"/>
      <c r="K401" s="11"/>
      <c r="L401" s="11"/>
    </row>
    <row r="402" spans="1:12" x14ac:dyDescent="0.25">
      <c r="A402" s="8"/>
      <c r="B402" s="45"/>
      <c r="C402" s="45"/>
      <c r="D402" s="45"/>
      <c r="G402" s="13"/>
      <c r="H402" s="13"/>
      <c r="I402" s="13"/>
      <c r="J402" s="11"/>
      <c r="K402" s="11"/>
      <c r="L402" s="11"/>
    </row>
    <row r="403" spans="1:12" x14ac:dyDescent="0.25">
      <c r="A403" s="8"/>
      <c r="B403" s="45"/>
      <c r="C403" s="45"/>
      <c r="D403" s="45"/>
      <c r="G403" s="13"/>
      <c r="H403" s="13"/>
      <c r="I403" s="13"/>
      <c r="J403" s="11"/>
      <c r="K403" s="11"/>
      <c r="L403" s="11"/>
    </row>
    <row r="404" spans="1:12" x14ac:dyDescent="0.25">
      <c r="A404" s="8"/>
      <c r="B404" s="45"/>
      <c r="C404" s="45"/>
      <c r="D404" s="45"/>
      <c r="G404" s="13"/>
      <c r="H404" s="13"/>
      <c r="I404" s="13"/>
      <c r="J404" s="11"/>
      <c r="K404" s="11"/>
      <c r="L404" s="11"/>
    </row>
    <row r="405" spans="1:12" x14ac:dyDescent="0.25">
      <c r="A405" s="8"/>
      <c r="B405" s="45"/>
      <c r="C405" s="45"/>
      <c r="D405" s="45"/>
      <c r="G405" s="13"/>
      <c r="H405" s="13"/>
      <c r="I405" s="13"/>
      <c r="J405" s="11"/>
      <c r="K405" s="11"/>
      <c r="L405" s="11"/>
    </row>
    <row r="406" spans="1:12" x14ac:dyDescent="0.25">
      <c r="A406" s="8"/>
      <c r="B406" s="45"/>
      <c r="C406" s="45"/>
      <c r="D406" s="45"/>
      <c r="G406" s="13"/>
      <c r="H406" s="13"/>
      <c r="I406" s="13"/>
      <c r="J406" s="11"/>
      <c r="K406" s="11"/>
      <c r="L406" s="11"/>
    </row>
    <row r="407" spans="1:12" x14ac:dyDescent="0.25">
      <c r="A407" s="8"/>
      <c r="B407" s="45"/>
      <c r="C407" s="45"/>
      <c r="D407" s="45"/>
      <c r="G407" s="13"/>
      <c r="H407" s="13"/>
      <c r="I407" s="13"/>
      <c r="J407" s="11"/>
      <c r="K407" s="11"/>
      <c r="L407" s="11"/>
    </row>
    <row r="408" spans="1:12" x14ac:dyDescent="0.25">
      <c r="A408" s="8"/>
      <c r="B408" s="45"/>
      <c r="C408" s="45"/>
      <c r="D408" s="45"/>
      <c r="G408" s="13"/>
      <c r="H408" s="13"/>
      <c r="I408" s="13"/>
      <c r="J408" s="11"/>
      <c r="K408" s="11"/>
      <c r="L408" s="11"/>
    </row>
    <row r="409" spans="1:12" x14ac:dyDescent="0.25">
      <c r="A409" s="8"/>
      <c r="B409" s="45"/>
      <c r="C409" s="45"/>
      <c r="D409" s="45"/>
      <c r="G409" s="7"/>
      <c r="H409" s="7"/>
      <c r="I409" s="7"/>
      <c r="J409" s="7"/>
      <c r="K409" s="7"/>
      <c r="L409" s="7"/>
    </row>
    <row r="410" spans="1:12" x14ac:dyDescent="0.25">
      <c r="A410" s="8"/>
      <c r="B410" s="45"/>
      <c r="C410" s="45"/>
      <c r="D410" s="45"/>
      <c r="G410" s="13"/>
      <c r="H410" s="13"/>
      <c r="I410" s="13"/>
      <c r="J410" s="11"/>
      <c r="K410" s="11"/>
      <c r="L410" s="11"/>
    </row>
    <row r="411" spans="1:12" x14ac:dyDescent="0.25">
      <c r="A411" s="8"/>
      <c r="B411" s="45"/>
      <c r="C411" s="45"/>
      <c r="D411" s="45"/>
      <c r="G411" s="13"/>
      <c r="H411" s="13"/>
      <c r="I411" s="13"/>
      <c r="J411" s="11"/>
      <c r="K411" s="11"/>
      <c r="L411" s="11"/>
    </row>
    <row r="412" spans="1:12" x14ac:dyDescent="0.25">
      <c r="A412" s="8"/>
      <c r="B412" s="45"/>
      <c r="C412" s="45"/>
      <c r="D412" s="45"/>
      <c r="G412" s="13"/>
      <c r="H412" s="13"/>
      <c r="I412" s="13"/>
      <c r="J412" s="11"/>
      <c r="K412" s="11"/>
      <c r="L412" s="11"/>
    </row>
    <row r="413" spans="1:12" x14ac:dyDescent="0.25">
      <c r="A413" s="8"/>
      <c r="B413" s="45"/>
      <c r="C413" s="45"/>
      <c r="D413" s="45"/>
      <c r="G413" s="13"/>
      <c r="H413" s="13"/>
      <c r="I413" s="13"/>
      <c r="J413" s="11"/>
      <c r="K413" s="11"/>
      <c r="L413" s="11"/>
    </row>
    <row r="414" spans="1:12" x14ac:dyDescent="0.25">
      <c r="A414" s="8"/>
      <c r="B414" s="45"/>
      <c r="C414" s="45"/>
      <c r="D414" s="45"/>
      <c r="G414" s="13"/>
      <c r="H414" s="13"/>
      <c r="I414" s="13"/>
      <c r="J414" s="11"/>
      <c r="K414" s="11"/>
      <c r="L414" s="11"/>
    </row>
    <row r="415" spans="1:12" x14ac:dyDescent="0.25">
      <c r="A415" s="8"/>
      <c r="B415" s="45"/>
      <c r="C415" s="45"/>
      <c r="D415" s="45"/>
      <c r="G415" s="13"/>
      <c r="H415" s="13"/>
      <c r="I415" s="13"/>
      <c r="J415" s="11"/>
      <c r="K415" s="11"/>
      <c r="L415" s="11"/>
    </row>
    <row r="416" spans="1:12" x14ac:dyDescent="0.25">
      <c r="A416" s="8"/>
      <c r="B416" s="45"/>
      <c r="C416" s="45"/>
      <c r="D416" s="45"/>
      <c r="G416" s="22"/>
      <c r="H416" s="22"/>
      <c r="I416" s="22"/>
      <c r="J416" s="24"/>
      <c r="K416" s="24"/>
      <c r="L416" s="24"/>
    </row>
    <row r="417" spans="1:12" x14ac:dyDescent="0.25">
      <c r="A417" s="8"/>
      <c r="B417" s="45"/>
      <c r="C417" s="45"/>
      <c r="D417" s="45"/>
      <c r="G417" s="13"/>
      <c r="H417" s="13"/>
      <c r="I417" s="13"/>
      <c r="J417" s="13"/>
      <c r="K417" s="13"/>
      <c r="L417" s="13"/>
    </row>
    <row r="418" spans="1:12" x14ac:dyDescent="0.25">
      <c r="A418" s="8"/>
      <c r="B418" s="45"/>
      <c r="C418" s="45"/>
      <c r="D418" s="45"/>
      <c r="G418" s="13"/>
      <c r="H418" s="13"/>
      <c r="I418" s="13"/>
      <c r="J418" s="11"/>
      <c r="K418" s="11"/>
      <c r="L418" s="11"/>
    </row>
    <row r="419" spans="1:12" x14ac:dyDescent="0.25">
      <c r="A419" s="8"/>
      <c r="B419" s="45"/>
      <c r="C419" s="45"/>
      <c r="D419" s="45"/>
      <c r="G419" s="13"/>
      <c r="H419" s="13"/>
      <c r="I419" s="13"/>
      <c r="J419" s="11"/>
      <c r="K419" s="11"/>
      <c r="L419" s="11"/>
    </row>
    <row r="420" spans="1:12" x14ac:dyDescent="0.25">
      <c r="A420" s="8"/>
      <c r="B420" s="45"/>
      <c r="C420" s="45"/>
      <c r="D420" s="45"/>
      <c r="G420" s="22"/>
      <c r="H420" s="22"/>
      <c r="I420" s="22"/>
      <c r="J420" s="24"/>
      <c r="K420" s="24"/>
      <c r="L420" s="24"/>
    </row>
    <row r="421" spans="1:12" x14ac:dyDescent="0.25">
      <c r="A421" s="8"/>
      <c r="B421" s="45"/>
      <c r="C421" s="45"/>
      <c r="D421" s="45"/>
      <c r="G421" s="13"/>
      <c r="H421" s="13"/>
      <c r="I421" s="13"/>
      <c r="J421" s="11"/>
      <c r="K421" s="11"/>
      <c r="L421" s="11"/>
    </row>
    <row r="422" spans="1:12" x14ac:dyDescent="0.25">
      <c r="A422" s="8"/>
      <c r="B422" s="45"/>
      <c r="C422" s="45"/>
      <c r="D422" s="45"/>
      <c r="G422" s="13"/>
      <c r="H422" s="13"/>
      <c r="I422" s="13"/>
      <c r="J422" s="13"/>
      <c r="K422" s="13"/>
      <c r="L422" s="13"/>
    </row>
    <row r="423" spans="1:12" x14ac:dyDescent="0.25">
      <c r="A423" s="8"/>
      <c r="B423" s="45"/>
      <c r="C423" s="45"/>
      <c r="D423" s="45"/>
      <c r="G423" s="13"/>
      <c r="H423" s="13"/>
      <c r="I423" s="13"/>
      <c r="J423" s="11"/>
      <c r="K423" s="11"/>
      <c r="L423" s="11"/>
    </row>
    <row r="424" spans="1:12" x14ac:dyDescent="0.25">
      <c r="A424" s="8"/>
      <c r="B424" s="45"/>
      <c r="C424" s="45"/>
      <c r="D424" s="45"/>
      <c r="G424" s="13"/>
      <c r="H424" s="13"/>
      <c r="I424" s="13"/>
      <c r="J424" s="11"/>
      <c r="K424" s="11"/>
      <c r="L424" s="11"/>
    </row>
    <row r="425" spans="1:12" x14ac:dyDescent="0.25">
      <c r="A425" s="8"/>
      <c r="B425" s="45"/>
      <c r="C425" s="45"/>
      <c r="D425" s="45"/>
      <c r="G425" s="13"/>
      <c r="H425" s="13"/>
      <c r="I425" s="13"/>
      <c r="J425" s="11"/>
      <c r="K425" s="11"/>
      <c r="L425" s="11"/>
    </row>
    <row r="426" spans="1:12" x14ac:dyDescent="0.25">
      <c r="A426" s="8"/>
      <c r="B426" s="45"/>
      <c r="C426" s="45"/>
      <c r="D426" s="45"/>
      <c r="G426" s="13"/>
      <c r="H426" s="13"/>
      <c r="I426" s="13"/>
      <c r="J426" s="11"/>
      <c r="K426" s="11"/>
      <c r="L426" s="11"/>
    </row>
    <row r="427" spans="1:12" x14ac:dyDescent="0.25">
      <c r="A427" s="8"/>
      <c r="B427" s="45"/>
      <c r="C427" s="45"/>
      <c r="D427" s="45"/>
      <c r="G427" s="13"/>
      <c r="H427" s="13"/>
      <c r="I427" s="13"/>
      <c r="J427" s="11"/>
      <c r="K427" s="11"/>
      <c r="L427" s="11"/>
    </row>
    <row r="428" spans="1:12" x14ac:dyDescent="0.25">
      <c r="A428" s="8"/>
      <c r="B428" s="45"/>
      <c r="C428" s="45"/>
      <c r="D428" s="45"/>
      <c r="G428" s="38"/>
      <c r="H428" s="7"/>
      <c r="I428" s="7"/>
      <c r="J428" s="38"/>
      <c r="K428" s="39"/>
      <c r="L428" s="39"/>
    </row>
    <row r="429" spans="1:12" x14ac:dyDescent="0.25">
      <c r="A429" s="8"/>
      <c r="B429" s="45"/>
      <c r="C429" s="45"/>
      <c r="D429" s="45"/>
      <c r="G429" s="38"/>
      <c r="H429" s="7"/>
      <c r="I429" s="7"/>
      <c r="J429" s="38"/>
      <c r="K429" s="39"/>
      <c r="L429" s="39"/>
    </row>
    <row r="430" spans="1:12" x14ac:dyDescent="0.25">
      <c r="A430" s="8"/>
      <c r="B430" s="45"/>
      <c r="C430" s="45"/>
      <c r="D430" s="45"/>
      <c r="G430" s="13"/>
      <c r="H430" s="13"/>
      <c r="I430" s="13"/>
      <c r="J430" s="11"/>
      <c r="K430" s="11"/>
      <c r="L430" s="11"/>
    </row>
    <row r="431" spans="1:12" x14ac:dyDescent="0.25">
      <c r="A431" s="8"/>
      <c r="B431" s="45"/>
      <c r="C431" s="45"/>
      <c r="D431" s="45"/>
      <c r="G431" s="13"/>
      <c r="H431" s="13"/>
      <c r="I431" s="13"/>
      <c r="J431" s="11"/>
      <c r="K431" s="11"/>
      <c r="L431" s="11"/>
    </row>
    <row r="432" spans="1:12" x14ac:dyDescent="0.25">
      <c r="A432" s="8"/>
      <c r="B432" s="45"/>
      <c r="C432" s="45"/>
      <c r="D432" s="45"/>
      <c r="G432" s="13"/>
      <c r="H432" s="13"/>
      <c r="I432" s="13"/>
      <c r="J432" s="11"/>
      <c r="K432" s="11"/>
      <c r="L432" s="11"/>
    </row>
    <row r="433" spans="1:12" x14ac:dyDescent="0.25">
      <c r="A433" s="8"/>
      <c r="B433" s="45"/>
      <c r="C433" s="45"/>
      <c r="D433" s="45"/>
      <c r="G433" s="13"/>
      <c r="H433" s="13"/>
      <c r="I433" s="13"/>
      <c r="J433" s="11"/>
      <c r="K433" s="11"/>
      <c r="L433" s="11"/>
    </row>
    <row r="434" spans="1:12" x14ac:dyDescent="0.25">
      <c r="A434" s="8"/>
      <c r="B434" s="45"/>
      <c r="C434" s="45"/>
      <c r="D434" s="45"/>
      <c r="G434" s="13"/>
      <c r="H434" s="13"/>
      <c r="I434" s="13"/>
      <c r="J434" s="11"/>
      <c r="K434" s="11"/>
      <c r="L434" s="11"/>
    </row>
    <row r="435" spans="1:12" x14ac:dyDescent="0.25">
      <c r="A435" s="8"/>
      <c r="B435" s="45"/>
      <c r="C435" s="45"/>
      <c r="D435" s="45"/>
      <c r="G435" s="13"/>
      <c r="H435" s="13"/>
      <c r="I435" s="13"/>
      <c r="J435" s="11"/>
      <c r="K435" s="11"/>
      <c r="L435" s="11"/>
    </row>
    <row r="436" spans="1:12" x14ac:dyDescent="0.25">
      <c r="A436" s="8"/>
      <c r="B436" s="45"/>
      <c r="C436" s="45"/>
      <c r="D436" s="45"/>
      <c r="G436" s="13"/>
      <c r="H436" s="13"/>
      <c r="I436" s="13"/>
      <c r="J436" s="11"/>
      <c r="K436" s="11"/>
      <c r="L436" s="11"/>
    </row>
    <row r="437" spans="1:12" x14ac:dyDescent="0.25">
      <c r="A437" s="8"/>
      <c r="B437" s="45"/>
      <c r="C437" s="45"/>
      <c r="D437" s="45"/>
      <c r="G437" s="13"/>
      <c r="H437" s="13"/>
      <c r="I437" s="13"/>
      <c r="J437" s="11"/>
      <c r="K437" s="11"/>
      <c r="L437" s="11"/>
    </row>
    <row r="438" spans="1:12" x14ac:dyDescent="0.25">
      <c r="A438" s="8"/>
      <c r="B438" s="45"/>
      <c r="C438" s="45"/>
      <c r="D438" s="45"/>
      <c r="G438" s="13"/>
      <c r="H438" s="13"/>
      <c r="I438" s="13"/>
      <c r="J438" s="11"/>
      <c r="K438" s="11"/>
      <c r="L438" s="11"/>
    </row>
    <row r="439" spans="1:12" x14ac:dyDescent="0.25">
      <c r="A439" s="8"/>
      <c r="B439" s="45"/>
      <c r="C439" s="45"/>
      <c r="D439" s="45"/>
      <c r="G439" s="13"/>
      <c r="H439" s="13"/>
      <c r="I439" s="13"/>
      <c r="J439" s="11"/>
      <c r="K439" s="11"/>
      <c r="L439" s="11"/>
    </row>
    <row r="440" spans="1:12" x14ac:dyDescent="0.25">
      <c r="A440" s="8"/>
      <c r="B440" s="45"/>
      <c r="C440" s="45"/>
      <c r="D440" s="45"/>
      <c r="G440" s="13"/>
      <c r="H440" s="13"/>
      <c r="I440" s="13"/>
      <c r="J440" s="11"/>
      <c r="K440" s="11"/>
      <c r="L440" s="11"/>
    </row>
    <row r="441" spans="1:12" x14ac:dyDescent="0.25">
      <c r="A441" s="8"/>
      <c r="B441" s="45"/>
      <c r="C441" s="45"/>
      <c r="D441" s="45"/>
      <c r="G441" s="13"/>
      <c r="H441" s="13"/>
      <c r="I441" s="13"/>
      <c r="J441" s="11"/>
      <c r="K441" s="11"/>
      <c r="L441" s="11"/>
    </row>
    <row r="442" spans="1:12" x14ac:dyDescent="0.25">
      <c r="A442" s="8"/>
      <c r="B442" s="45"/>
      <c r="C442" s="45"/>
      <c r="D442" s="45"/>
      <c r="G442" s="13"/>
      <c r="H442" s="13"/>
      <c r="I442" s="13"/>
      <c r="J442" s="11"/>
      <c r="K442" s="11"/>
      <c r="L442" s="11"/>
    </row>
    <row r="443" spans="1:12" ht="13.8" thickBot="1" x14ac:dyDescent="0.3">
      <c r="A443" s="8"/>
      <c r="B443" s="45"/>
      <c r="C443" s="45"/>
      <c r="D443" s="45"/>
      <c r="G443" s="42"/>
      <c r="H443" s="42"/>
      <c r="I443" s="42"/>
      <c r="J443" s="43"/>
      <c r="K443" s="43"/>
      <c r="L443" s="43"/>
    </row>
    <row r="444" spans="1:12" x14ac:dyDescent="0.25">
      <c r="A444" s="8"/>
      <c r="B444" s="45"/>
      <c r="C444" s="45"/>
      <c r="D444" s="45"/>
      <c r="G444" s="13"/>
      <c r="H444" s="13"/>
      <c r="I444" s="13"/>
      <c r="J444" s="11"/>
      <c r="K444" s="11"/>
      <c r="L444" s="11"/>
    </row>
    <row r="445" spans="1:12" x14ac:dyDescent="0.25">
      <c r="A445" s="8"/>
      <c r="B445" s="45"/>
      <c r="C445" s="45"/>
      <c r="D445" s="45"/>
      <c r="G445" s="11"/>
      <c r="H445" s="11"/>
      <c r="I445" s="11"/>
      <c r="J445" s="11"/>
      <c r="K445" s="11"/>
      <c r="L445" s="11"/>
    </row>
    <row r="446" spans="1:12" x14ac:dyDescent="0.25">
      <c r="A446" s="8"/>
      <c r="B446" s="45"/>
      <c r="C446" s="45"/>
      <c r="D446" s="45"/>
      <c r="G446" s="13"/>
      <c r="H446" s="13"/>
      <c r="I446" s="13"/>
      <c r="J446" s="11"/>
      <c r="K446" s="11"/>
      <c r="L446" s="11"/>
    </row>
    <row r="447" spans="1:12" x14ac:dyDescent="0.25">
      <c r="A447" s="8"/>
      <c r="B447" s="45"/>
      <c r="C447" s="45"/>
      <c r="D447" s="45"/>
      <c r="G447" s="13"/>
      <c r="H447" s="13"/>
      <c r="I447" s="13"/>
      <c r="J447" s="11"/>
      <c r="K447" s="11"/>
      <c r="L447" s="11"/>
    </row>
    <row r="448" spans="1:12" x14ac:dyDescent="0.25">
      <c r="A448" s="8"/>
      <c r="C448" s="45"/>
      <c r="D448" s="45"/>
      <c r="E448" s="45"/>
      <c r="H448" s="13"/>
      <c r="I448" s="13"/>
      <c r="J448" s="11"/>
      <c r="K448" s="11"/>
      <c r="L448" s="11"/>
    </row>
    <row r="449" spans="1:12" x14ac:dyDescent="0.25">
      <c r="A449" s="8"/>
      <c r="B449" s="45"/>
      <c r="C449" s="45"/>
      <c r="D449" s="45"/>
      <c r="G449" s="13"/>
      <c r="H449" s="13"/>
      <c r="I449" s="13"/>
      <c r="J449" s="11"/>
      <c r="K449" s="11"/>
      <c r="L449" s="11"/>
    </row>
    <row r="450" spans="1:12" x14ac:dyDescent="0.25">
      <c r="A450" s="8"/>
      <c r="B450" s="45"/>
      <c r="C450" s="45"/>
      <c r="D450" s="45"/>
      <c r="G450" s="13"/>
      <c r="H450" s="13"/>
      <c r="I450" s="13"/>
      <c r="J450" s="11"/>
      <c r="K450" s="11"/>
      <c r="L450" s="11"/>
    </row>
    <row r="451" spans="1:12" x14ac:dyDescent="0.25">
      <c r="A451" s="8"/>
      <c r="B451" s="45"/>
      <c r="C451" s="45"/>
      <c r="D451" s="45"/>
      <c r="G451" s="13"/>
      <c r="H451" s="13"/>
      <c r="I451" s="13"/>
      <c r="J451" s="11"/>
      <c r="K451" s="11"/>
      <c r="L451" s="11"/>
    </row>
    <row r="452" spans="1:12" x14ac:dyDescent="0.25">
      <c r="A452" s="8"/>
      <c r="B452" s="45"/>
      <c r="C452" s="45"/>
      <c r="D452" s="45"/>
      <c r="G452" s="13"/>
      <c r="H452" s="13"/>
      <c r="I452" s="13"/>
      <c r="J452" s="11"/>
      <c r="K452" s="11"/>
      <c r="L452" s="11"/>
    </row>
    <row r="453" spans="1:12" x14ac:dyDescent="0.25">
      <c r="A453" s="8"/>
      <c r="B453" s="45"/>
      <c r="C453" s="45"/>
      <c r="D453" s="45"/>
      <c r="G453" s="13"/>
      <c r="H453" s="13"/>
      <c r="I453" s="13"/>
      <c r="J453" s="11"/>
      <c r="K453" s="11"/>
      <c r="L453" s="11"/>
    </row>
    <row r="454" spans="1:12" x14ac:dyDescent="0.25">
      <c r="A454" s="8"/>
      <c r="B454" s="45"/>
      <c r="C454" s="45"/>
      <c r="D454" s="45"/>
      <c r="G454" s="7"/>
      <c r="H454" s="7"/>
      <c r="I454" s="7"/>
      <c r="J454" s="7"/>
      <c r="K454" s="7"/>
      <c r="L454" s="7"/>
    </row>
    <row r="455" spans="1:12" x14ac:dyDescent="0.25">
      <c r="A455" s="8"/>
      <c r="B455" s="45"/>
      <c r="C455" s="45"/>
      <c r="D455" s="45"/>
      <c r="G455" s="13"/>
      <c r="H455" s="13"/>
      <c r="I455" s="13"/>
      <c r="J455" s="11"/>
      <c r="K455" s="11"/>
      <c r="L455" s="11"/>
    </row>
    <row r="456" spans="1:12" x14ac:dyDescent="0.25">
      <c r="A456" s="8"/>
      <c r="B456" s="45"/>
      <c r="C456" s="45"/>
      <c r="D456" s="45"/>
      <c r="G456" s="13"/>
      <c r="H456" s="13"/>
      <c r="I456" s="13"/>
      <c r="J456" s="11"/>
      <c r="K456" s="11"/>
      <c r="L456" s="11"/>
    </row>
    <row r="457" spans="1:12" x14ac:dyDescent="0.25">
      <c r="A457" s="8"/>
      <c r="B457" s="45"/>
      <c r="C457" s="45"/>
      <c r="D457" s="45"/>
      <c r="G457" s="13"/>
      <c r="H457" s="13"/>
      <c r="I457" s="13"/>
      <c r="J457" s="11"/>
      <c r="K457" s="11"/>
      <c r="L457" s="11"/>
    </row>
    <row r="458" spans="1:12" x14ac:dyDescent="0.25">
      <c r="A458" s="8"/>
      <c r="B458" s="45"/>
      <c r="C458" s="45"/>
      <c r="D458" s="45"/>
      <c r="G458" s="13"/>
      <c r="H458" s="13"/>
      <c r="I458" s="13"/>
      <c r="J458" s="11"/>
      <c r="K458" s="11"/>
      <c r="L458" s="11"/>
    </row>
    <row r="459" spans="1:12" x14ac:dyDescent="0.25">
      <c r="A459" s="8"/>
      <c r="B459" s="45"/>
      <c r="C459" s="45"/>
      <c r="D459" s="45"/>
      <c r="G459" s="13"/>
      <c r="H459" s="13"/>
      <c r="I459" s="13"/>
      <c r="J459" s="11"/>
      <c r="K459" s="11"/>
      <c r="L459" s="11"/>
    </row>
    <row r="460" spans="1:12" x14ac:dyDescent="0.25">
      <c r="A460" s="8"/>
      <c r="B460" s="45"/>
      <c r="C460" s="45"/>
      <c r="D460" s="45"/>
      <c r="G460" s="22"/>
      <c r="H460" s="22"/>
      <c r="I460" s="22"/>
      <c r="J460" s="24"/>
      <c r="K460" s="11"/>
      <c r="L460" s="11"/>
    </row>
    <row r="461" spans="1:12" x14ac:dyDescent="0.25">
      <c r="A461" s="8"/>
      <c r="B461" s="45"/>
      <c r="C461" s="45"/>
      <c r="D461" s="45"/>
      <c r="G461" s="22"/>
      <c r="H461" s="22"/>
      <c r="I461" s="22"/>
      <c r="J461" s="24"/>
      <c r="K461" s="11"/>
      <c r="L461" s="11"/>
    </row>
    <row r="462" spans="1:12" ht="13.8" thickBot="1" x14ac:dyDescent="0.3">
      <c r="A462" s="8"/>
      <c r="B462" s="45"/>
      <c r="C462" s="45"/>
      <c r="D462" s="45"/>
      <c r="G462" s="42"/>
      <c r="H462" s="42"/>
      <c r="I462" s="42"/>
      <c r="J462" s="43"/>
      <c r="K462" s="43"/>
      <c r="L462" s="43"/>
    </row>
    <row r="463" spans="1:12" x14ac:dyDescent="0.25">
      <c r="A463" s="8"/>
      <c r="B463" s="45"/>
      <c r="C463" s="45"/>
      <c r="D463" s="45"/>
      <c r="G463" s="13"/>
      <c r="H463" s="13"/>
      <c r="I463" s="13"/>
      <c r="J463" s="11"/>
      <c r="K463" s="11"/>
      <c r="L463" s="11"/>
    </row>
    <row r="464" spans="1:12" x14ac:dyDescent="0.25">
      <c r="A464" s="8"/>
      <c r="B464" s="45"/>
      <c r="C464" s="45"/>
      <c r="D464" s="45"/>
      <c r="G464" s="13"/>
      <c r="H464" s="13"/>
      <c r="I464" s="13"/>
      <c r="J464" s="13"/>
      <c r="K464" s="13"/>
      <c r="L464" s="13"/>
    </row>
    <row r="465" spans="1:12" x14ac:dyDescent="0.25">
      <c r="A465" s="8"/>
      <c r="B465" s="45"/>
      <c r="C465" s="45"/>
      <c r="D465" s="45"/>
      <c r="G465" s="13"/>
      <c r="H465" s="13"/>
      <c r="I465" s="13"/>
      <c r="J465" s="11"/>
      <c r="K465" s="11"/>
      <c r="L465" s="11"/>
    </row>
    <row r="466" spans="1:12" x14ac:dyDescent="0.25">
      <c r="A466" s="8"/>
      <c r="B466" s="45"/>
      <c r="C466" s="45"/>
      <c r="D466" s="45"/>
      <c r="G466" s="13"/>
      <c r="H466" s="13"/>
      <c r="I466" s="13"/>
      <c r="J466" s="11"/>
      <c r="K466" s="11"/>
      <c r="L466" s="11"/>
    </row>
    <row r="467" spans="1:12" x14ac:dyDescent="0.25">
      <c r="A467" s="8"/>
      <c r="B467" s="45"/>
      <c r="C467" s="45"/>
      <c r="D467" s="45"/>
      <c r="G467" s="38"/>
      <c r="H467" s="7"/>
      <c r="I467" s="7"/>
      <c r="J467" s="38"/>
      <c r="K467" s="39"/>
      <c r="L467" s="39"/>
    </row>
    <row r="468" spans="1:12" x14ac:dyDescent="0.25">
      <c r="A468" s="8"/>
      <c r="B468" s="45"/>
      <c r="C468" s="45"/>
      <c r="D468" s="45"/>
      <c r="G468" s="38"/>
      <c r="H468" s="7"/>
      <c r="I468" s="7"/>
      <c r="J468" s="38"/>
      <c r="K468" s="39"/>
      <c r="L468" s="39"/>
    </row>
    <row r="469" spans="1:12" x14ac:dyDescent="0.25">
      <c r="A469" s="8"/>
      <c r="B469" s="45"/>
      <c r="C469" s="45"/>
      <c r="D469" s="45"/>
      <c r="G469" s="38"/>
      <c r="H469" s="7"/>
      <c r="I469" s="7"/>
      <c r="J469" s="38"/>
      <c r="K469" s="39"/>
      <c r="L469" s="39"/>
    </row>
    <row r="470" spans="1:12" x14ac:dyDescent="0.25">
      <c r="A470" s="8"/>
      <c r="B470" s="45"/>
      <c r="C470" s="45"/>
      <c r="D470" s="45"/>
      <c r="G470" s="38"/>
      <c r="H470" s="7"/>
      <c r="I470" s="7"/>
      <c r="J470" s="38"/>
      <c r="K470" s="39"/>
      <c r="L470" s="39"/>
    </row>
    <row r="471" spans="1:12" x14ac:dyDescent="0.25">
      <c r="B471" s="45"/>
      <c r="C471" s="45"/>
      <c r="D471" s="45"/>
      <c r="F471" s="13"/>
      <c r="G471" s="13"/>
      <c r="H471" s="11"/>
      <c r="I471" s="11"/>
      <c r="J471" s="11"/>
      <c r="K471" s="11"/>
      <c r="L471" s="11"/>
    </row>
    <row r="472" spans="1:12" x14ac:dyDescent="0.25">
      <c r="G472" s="13"/>
      <c r="H472" s="13"/>
      <c r="I472" s="13"/>
      <c r="J472" s="11"/>
      <c r="K472" s="11"/>
      <c r="L472" s="11"/>
    </row>
    <row r="473" spans="1:12" x14ac:dyDescent="0.25">
      <c r="A473" s="8"/>
      <c r="B473" s="45"/>
      <c r="C473" s="45"/>
      <c r="F473" s="13"/>
      <c r="G473" s="13"/>
      <c r="H473" s="11"/>
      <c r="I473" s="11"/>
      <c r="J473" s="11"/>
      <c r="K473" s="36"/>
      <c r="L473" s="36"/>
    </row>
    <row r="474" spans="1:12" x14ac:dyDescent="0.25">
      <c r="A474" s="8"/>
    </row>
    <row r="475" spans="1:12" x14ac:dyDescent="0.25">
      <c r="A475" s="8"/>
    </row>
    <row r="476" spans="1:12" x14ac:dyDescent="0.25">
      <c r="A476" s="8"/>
      <c r="B476" s="45"/>
      <c r="C476" s="45"/>
      <c r="D476" s="45"/>
      <c r="G476" s="13"/>
      <c r="H476" s="13"/>
      <c r="I476" s="13"/>
      <c r="J476" s="11"/>
      <c r="K476" s="11"/>
      <c r="L476" s="11"/>
    </row>
    <row r="477" spans="1:12" x14ac:dyDescent="0.25">
      <c r="A477" s="8"/>
    </row>
    <row r="478" spans="1:12" x14ac:dyDescent="0.25">
      <c r="A478" s="8"/>
      <c r="B478" s="45"/>
      <c r="C478" s="45"/>
      <c r="D478" s="45"/>
      <c r="G478" s="13"/>
      <c r="H478" s="13"/>
      <c r="I478" s="13"/>
      <c r="J478" s="11"/>
      <c r="K478" s="11"/>
      <c r="L478" s="11"/>
    </row>
    <row r="479" spans="1:12" x14ac:dyDescent="0.25">
      <c r="A479" s="8"/>
      <c r="C479" s="45"/>
      <c r="D479" s="45"/>
      <c r="G479" s="7"/>
      <c r="H479" s="7"/>
      <c r="I479" s="7"/>
      <c r="J479" s="7"/>
      <c r="K479" s="7"/>
      <c r="L479" s="7"/>
    </row>
    <row r="480" spans="1:12" x14ac:dyDescent="0.25">
      <c r="A480" s="8"/>
      <c r="B480" s="45"/>
      <c r="C480" s="45"/>
      <c r="D480" s="45"/>
      <c r="G480" s="13"/>
      <c r="H480" s="13"/>
      <c r="I480" s="13"/>
      <c r="J480" s="11"/>
      <c r="K480" s="11"/>
      <c r="L480" s="11"/>
    </row>
    <row r="481" spans="1:12" x14ac:dyDescent="0.25">
      <c r="A481" s="8"/>
      <c r="B481" s="45"/>
      <c r="C481" s="45"/>
      <c r="D481" s="45"/>
      <c r="G481" s="13"/>
      <c r="H481" s="13"/>
      <c r="I481" s="13"/>
      <c r="J481" s="11"/>
      <c r="K481" s="11"/>
      <c r="L481" s="11"/>
    </row>
    <row r="482" spans="1:12" x14ac:dyDescent="0.25">
      <c r="A482" s="8"/>
      <c r="B482" s="45"/>
      <c r="C482" s="45"/>
      <c r="D482" s="45"/>
      <c r="G482" s="13"/>
      <c r="H482" s="13"/>
      <c r="I482" s="13"/>
      <c r="J482" s="11"/>
      <c r="K482" s="11"/>
      <c r="L482" s="11"/>
    </row>
    <row r="483" spans="1:12" ht="13.8" thickBot="1" x14ac:dyDescent="0.3">
      <c r="A483" s="8"/>
      <c r="B483" s="45"/>
      <c r="C483" s="45"/>
      <c r="D483" s="45"/>
      <c r="G483" s="42"/>
      <c r="H483" s="42"/>
      <c r="I483" s="42"/>
      <c r="J483" s="43"/>
      <c r="K483" s="43"/>
      <c r="L483" s="43"/>
    </row>
    <row r="484" spans="1:12" x14ac:dyDescent="0.25">
      <c r="A484" s="8"/>
      <c r="B484" s="45"/>
      <c r="C484" s="45"/>
      <c r="D484" s="45"/>
      <c r="G484" s="13"/>
      <c r="H484" s="13"/>
      <c r="I484" s="13"/>
      <c r="J484" s="11"/>
      <c r="K484" s="11"/>
      <c r="L484" s="11"/>
    </row>
    <row r="485" spans="1:12" x14ac:dyDescent="0.25">
      <c r="A485" s="8"/>
      <c r="B485" s="45"/>
      <c r="C485" s="45"/>
      <c r="D485" s="45"/>
      <c r="G485" s="13"/>
      <c r="H485" s="13"/>
      <c r="I485" s="13"/>
      <c r="J485" s="11"/>
      <c r="K485" s="11"/>
      <c r="L485" s="11"/>
    </row>
    <row r="486" spans="1:12" x14ac:dyDescent="0.25">
      <c r="A486" s="8"/>
      <c r="B486" s="45"/>
      <c r="C486" s="45"/>
      <c r="D486" s="45"/>
      <c r="G486" s="13"/>
      <c r="H486" s="13"/>
      <c r="I486" s="13"/>
      <c r="J486" s="13"/>
      <c r="K486" s="13"/>
      <c r="L486" s="13"/>
    </row>
    <row r="487" spans="1:12" x14ac:dyDescent="0.25">
      <c r="A487" s="8"/>
      <c r="B487" s="45"/>
      <c r="C487" s="45"/>
      <c r="D487" s="45"/>
      <c r="G487" s="13"/>
      <c r="H487" s="13"/>
      <c r="I487" s="13"/>
      <c r="J487" s="11"/>
      <c r="K487" s="11"/>
      <c r="L487" s="11"/>
    </row>
    <row r="488" spans="1:12" x14ac:dyDescent="0.25">
      <c r="A488" s="8"/>
      <c r="B488" s="45"/>
      <c r="C488" s="45"/>
      <c r="D488" s="45"/>
      <c r="G488" s="13"/>
      <c r="H488" s="13"/>
      <c r="I488" s="13"/>
      <c r="J488" s="11"/>
      <c r="K488" s="11"/>
      <c r="L488" s="11"/>
    </row>
    <row r="489" spans="1:12" x14ac:dyDescent="0.25">
      <c r="A489" s="8"/>
      <c r="B489" s="45"/>
      <c r="C489" s="45"/>
      <c r="D489" s="45"/>
      <c r="G489" s="13"/>
      <c r="H489" s="13"/>
      <c r="I489" s="13"/>
      <c r="J489" s="11"/>
      <c r="K489" s="11"/>
      <c r="L489" s="11"/>
    </row>
    <row r="490" spans="1:12" x14ac:dyDescent="0.25">
      <c r="A490" s="8"/>
      <c r="B490" s="45"/>
      <c r="C490" s="45"/>
      <c r="D490" s="45"/>
      <c r="G490" s="13"/>
      <c r="H490" s="13"/>
      <c r="I490" s="13"/>
      <c r="J490" s="11"/>
      <c r="K490" s="11"/>
      <c r="L490" s="11"/>
    </row>
    <row r="491" spans="1:12" x14ac:dyDescent="0.25">
      <c r="A491" s="8"/>
      <c r="B491" s="45"/>
      <c r="C491" s="45"/>
      <c r="D491" s="45"/>
      <c r="G491" s="13"/>
      <c r="H491" s="13"/>
      <c r="I491" s="13"/>
      <c r="J491" s="11"/>
      <c r="K491" s="11"/>
      <c r="L491" s="11"/>
    </row>
    <row r="492" spans="1:12" x14ac:dyDescent="0.25">
      <c r="A492" s="8"/>
      <c r="B492" s="45"/>
      <c r="C492" s="45"/>
      <c r="D492" s="45"/>
      <c r="G492" s="13"/>
      <c r="H492" s="13"/>
      <c r="I492" s="13"/>
      <c r="J492" s="11"/>
      <c r="K492" s="11"/>
      <c r="L492" s="11"/>
    </row>
    <row r="493" spans="1:12" x14ac:dyDescent="0.25">
      <c r="A493" s="8"/>
      <c r="B493" s="45"/>
      <c r="C493" s="45"/>
      <c r="D493" s="45"/>
      <c r="G493" s="13"/>
      <c r="H493" s="13"/>
      <c r="I493" s="13"/>
      <c r="J493" s="11"/>
      <c r="K493" s="11"/>
      <c r="L493" s="11"/>
    </row>
    <row r="494" spans="1:12" x14ac:dyDescent="0.25">
      <c r="A494" s="8"/>
      <c r="B494" s="45"/>
      <c r="C494" s="45"/>
      <c r="D494" s="45"/>
      <c r="G494" s="13"/>
      <c r="H494" s="13"/>
      <c r="I494" s="13"/>
      <c r="J494" s="11"/>
      <c r="K494" s="11"/>
      <c r="L494" s="11"/>
    </row>
    <row r="495" spans="1:12" x14ac:dyDescent="0.25">
      <c r="A495" s="8"/>
      <c r="C495" s="45"/>
      <c r="D495" s="45"/>
      <c r="G495" s="7"/>
      <c r="H495" s="7"/>
      <c r="I495" s="7"/>
      <c r="J495" s="7"/>
      <c r="K495" s="7"/>
      <c r="L495" s="7"/>
    </row>
    <row r="496" spans="1:12" x14ac:dyDescent="0.25">
      <c r="A496" s="8"/>
      <c r="B496" s="45"/>
      <c r="C496" s="45"/>
      <c r="D496" s="45"/>
      <c r="G496" s="13"/>
      <c r="H496" s="13"/>
      <c r="I496" s="13"/>
      <c r="J496" s="11"/>
      <c r="K496" s="11"/>
      <c r="L496" s="11"/>
    </row>
    <row r="497" spans="1:12" x14ac:dyDescent="0.25">
      <c r="A497" s="8"/>
      <c r="B497" s="45"/>
      <c r="C497" s="45"/>
      <c r="D497" s="45"/>
      <c r="G497" s="13"/>
      <c r="H497" s="13"/>
      <c r="I497" s="13"/>
      <c r="J497" s="16"/>
      <c r="K497" s="11"/>
      <c r="L497" s="11"/>
    </row>
    <row r="498" spans="1:12" x14ac:dyDescent="0.25">
      <c r="A498" s="8"/>
      <c r="B498" s="45"/>
      <c r="C498" s="45"/>
      <c r="D498" s="45"/>
      <c r="G498" s="13"/>
      <c r="H498" s="13"/>
      <c r="I498" s="13"/>
      <c r="J498" s="11"/>
      <c r="K498" s="11"/>
      <c r="L498" s="11"/>
    </row>
    <row r="499" spans="1:12" x14ac:dyDescent="0.25">
      <c r="A499" s="8"/>
      <c r="B499" s="45"/>
      <c r="C499" s="45"/>
      <c r="D499" s="45"/>
      <c r="G499" s="13"/>
      <c r="H499" s="13"/>
      <c r="I499" s="13"/>
      <c r="J499" s="11"/>
      <c r="K499" s="11"/>
      <c r="L499" s="11"/>
    </row>
    <row r="500" spans="1:12" x14ac:dyDescent="0.25">
      <c r="A500" s="8"/>
      <c r="B500" s="45"/>
      <c r="C500" s="45"/>
      <c r="D500" s="45"/>
      <c r="G500" s="13"/>
      <c r="H500" s="13"/>
      <c r="I500" s="13"/>
      <c r="J500" s="11"/>
      <c r="K500" s="11"/>
      <c r="L500" s="11"/>
    </row>
    <row r="501" spans="1:12" x14ac:dyDescent="0.25">
      <c r="A501" s="8"/>
      <c r="B501" s="45"/>
      <c r="C501" s="45"/>
      <c r="D501" s="45"/>
      <c r="F501" s="36"/>
      <c r="G501" s="13"/>
      <c r="H501" s="13"/>
      <c r="I501" s="13"/>
      <c r="J501" s="11"/>
      <c r="K501" s="11"/>
      <c r="L501" s="11"/>
    </row>
    <row r="502" spans="1:12" x14ac:dyDescent="0.25">
      <c r="A502" s="8"/>
      <c r="B502" s="45"/>
      <c r="C502" s="45"/>
      <c r="D502" s="45"/>
      <c r="G502" s="13"/>
      <c r="H502" s="34"/>
      <c r="I502" s="34"/>
      <c r="J502" s="16"/>
      <c r="K502" s="11"/>
      <c r="L502" s="11"/>
    </row>
    <row r="503" spans="1:12" x14ac:dyDescent="0.25">
      <c r="A503" s="8"/>
      <c r="B503" s="45"/>
      <c r="C503" s="45"/>
      <c r="D503" s="45"/>
      <c r="G503" s="13"/>
      <c r="H503" s="13"/>
      <c r="I503" s="13"/>
      <c r="J503" s="11"/>
      <c r="K503" s="11"/>
      <c r="L503" s="11"/>
    </row>
    <row r="504" spans="1:12" x14ac:dyDescent="0.25">
      <c r="A504" s="8"/>
      <c r="B504" s="45"/>
      <c r="C504" s="45"/>
      <c r="D504" s="45"/>
      <c r="G504" s="13"/>
      <c r="H504" s="13"/>
      <c r="I504" s="13"/>
      <c r="J504" s="16"/>
      <c r="K504" s="11"/>
      <c r="L504" s="11"/>
    </row>
    <row r="505" spans="1:12" x14ac:dyDescent="0.25">
      <c r="A505" s="8"/>
      <c r="B505" s="45"/>
      <c r="C505" s="45"/>
      <c r="D505" s="45"/>
      <c r="G505" s="13"/>
      <c r="H505" s="13"/>
      <c r="I505" s="13"/>
      <c r="J505" s="16"/>
      <c r="K505" s="11"/>
      <c r="L505" s="11"/>
    </row>
    <row r="506" spans="1:12" x14ac:dyDescent="0.25">
      <c r="A506" s="8"/>
      <c r="B506" s="45"/>
      <c r="C506" s="45"/>
      <c r="D506" s="45"/>
      <c r="G506" s="13"/>
      <c r="H506" s="13"/>
      <c r="I506" s="13"/>
      <c r="J506" s="11"/>
      <c r="K506" s="11"/>
      <c r="L506" s="11"/>
    </row>
    <row r="507" spans="1:12" x14ac:dyDescent="0.25">
      <c r="A507" s="8"/>
      <c r="B507" s="45"/>
      <c r="C507" s="45"/>
      <c r="D507" s="45"/>
      <c r="G507" s="13"/>
      <c r="H507" s="13"/>
      <c r="I507" s="13"/>
      <c r="J507" s="11"/>
      <c r="K507" s="11"/>
      <c r="L507" s="11"/>
    </row>
    <row r="508" spans="1:12" x14ac:dyDescent="0.25">
      <c r="A508" s="8"/>
      <c r="B508" s="45"/>
      <c r="C508" s="45"/>
      <c r="D508" s="45"/>
      <c r="G508" s="13"/>
      <c r="H508" s="13"/>
      <c r="I508" s="13"/>
      <c r="J508" s="11"/>
      <c r="K508" s="11"/>
      <c r="L508" s="11"/>
    </row>
    <row r="509" spans="1:12" x14ac:dyDescent="0.25">
      <c r="A509" s="8"/>
      <c r="B509" s="45"/>
      <c r="C509" s="45"/>
      <c r="D509" s="45"/>
      <c r="G509" s="13"/>
      <c r="H509" s="13"/>
      <c r="I509" s="13"/>
      <c r="J509" s="11"/>
      <c r="K509" s="11"/>
      <c r="L509" s="11"/>
    </row>
    <row r="510" spans="1:12" ht="13.8" thickBot="1" x14ac:dyDescent="0.3">
      <c r="A510" s="8"/>
      <c r="B510" s="45"/>
      <c r="C510" s="45"/>
      <c r="D510" s="45"/>
      <c r="G510" s="42"/>
      <c r="H510" s="42"/>
      <c r="I510" s="42"/>
      <c r="J510" s="43"/>
      <c r="K510" s="43"/>
      <c r="L510" s="43"/>
    </row>
    <row r="511" spans="1:12" x14ac:dyDescent="0.25">
      <c r="A511" s="8"/>
      <c r="B511" s="45"/>
      <c r="C511" s="45"/>
      <c r="D511" s="45"/>
      <c r="G511" s="13"/>
      <c r="H511" s="13"/>
      <c r="I511" s="13"/>
      <c r="J511" s="11"/>
      <c r="K511" s="11"/>
      <c r="L511" s="11"/>
    </row>
    <row r="512" spans="1:12" x14ac:dyDescent="0.25">
      <c r="A512" s="8"/>
      <c r="B512" s="45"/>
      <c r="C512" s="45"/>
      <c r="D512" s="45"/>
      <c r="G512" s="13"/>
      <c r="H512" s="13"/>
      <c r="I512" s="13"/>
      <c r="J512" s="11"/>
      <c r="K512" s="11"/>
      <c r="L512" s="11"/>
    </row>
    <row r="513" spans="1:12" x14ac:dyDescent="0.25">
      <c r="A513" s="8"/>
      <c r="B513" s="45"/>
      <c r="C513" s="45"/>
      <c r="D513" s="45"/>
      <c r="G513" s="13"/>
      <c r="H513" s="13"/>
      <c r="I513" s="13"/>
      <c r="J513" s="13"/>
      <c r="K513" s="13"/>
      <c r="L513" s="13"/>
    </row>
    <row r="514" spans="1:12" x14ac:dyDescent="0.25">
      <c r="A514" s="8"/>
      <c r="B514" s="45"/>
      <c r="C514" s="45"/>
      <c r="D514" s="45"/>
      <c r="G514" s="13"/>
      <c r="H514" s="13"/>
      <c r="I514" s="13"/>
      <c r="J514" s="11"/>
      <c r="K514" s="11"/>
      <c r="L514" s="11"/>
    </row>
    <row r="515" spans="1:12" x14ac:dyDescent="0.25">
      <c r="A515" s="8"/>
      <c r="B515" s="45"/>
      <c r="C515" s="45"/>
      <c r="D515" s="45"/>
      <c r="G515" s="13"/>
      <c r="H515" s="13"/>
      <c r="I515" s="13"/>
      <c r="J515" s="11"/>
      <c r="K515" s="11"/>
      <c r="L515" s="11"/>
    </row>
    <row r="516" spans="1:12" x14ac:dyDescent="0.25">
      <c r="A516" s="8"/>
      <c r="B516" s="45"/>
      <c r="C516" s="45"/>
      <c r="D516" s="45"/>
      <c r="G516" s="13"/>
      <c r="H516" s="13"/>
      <c r="I516" s="13"/>
      <c r="J516" s="11"/>
      <c r="K516" s="11"/>
      <c r="L516" s="11"/>
    </row>
    <row r="517" spans="1:12" x14ac:dyDescent="0.25">
      <c r="A517" s="8"/>
      <c r="B517" s="45"/>
      <c r="C517" s="45"/>
      <c r="D517" s="45"/>
      <c r="G517" s="13"/>
      <c r="H517" s="13"/>
      <c r="I517" s="13"/>
      <c r="J517" s="11"/>
      <c r="K517" s="11"/>
      <c r="L517" s="11"/>
    </row>
    <row r="518" spans="1:12" x14ac:dyDescent="0.25">
      <c r="A518" s="8"/>
      <c r="B518" s="45"/>
      <c r="C518" s="45"/>
      <c r="D518" s="45"/>
      <c r="G518" s="13"/>
      <c r="H518" s="13"/>
      <c r="I518" s="13"/>
      <c r="J518" s="11"/>
      <c r="K518" s="11"/>
      <c r="L518" s="11"/>
    </row>
    <row r="519" spans="1:12" x14ac:dyDescent="0.25">
      <c r="A519" s="8"/>
      <c r="B519" s="45"/>
      <c r="C519" s="45"/>
      <c r="D519" s="45"/>
      <c r="G519" s="13"/>
      <c r="H519" s="13"/>
      <c r="I519" s="13"/>
      <c r="J519" s="11"/>
      <c r="K519" s="11"/>
      <c r="L519" s="11"/>
    </row>
    <row r="520" spans="1:12" x14ac:dyDescent="0.25">
      <c r="A520" s="8"/>
      <c r="G520" s="38"/>
      <c r="H520" s="7"/>
      <c r="I520" s="7"/>
      <c r="J520" s="38"/>
      <c r="K520" s="39"/>
      <c r="L520" s="39"/>
    </row>
    <row r="521" spans="1:12" x14ac:dyDescent="0.25">
      <c r="A521" s="8"/>
      <c r="B521" s="45"/>
      <c r="C521" s="45"/>
      <c r="D521" s="45"/>
      <c r="G521" s="38"/>
      <c r="H521" s="7"/>
      <c r="I521" s="7"/>
      <c r="J521" s="38"/>
      <c r="K521" s="39"/>
      <c r="L521" s="39"/>
    </row>
    <row r="522" spans="1:12" x14ac:dyDescent="0.25">
      <c r="A522" s="8"/>
      <c r="B522" s="45"/>
      <c r="C522" s="45"/>
      <c r="D522" s="45"/>
      <c r="G522" s="11"/>
      <c r="H522" s="11"/>
      <c r="I522" s="11"/>
      <c r="J522" s="11"/>
      <c r="K522" s="11"/>
      <c r="L522" s="11"/>
    </row>
    <row r="523" spans="1:12" x14ac:dyDescent="0.25">
      <c r="A523" s="8"/>
      <c r="B523" s="45"/>
      <c r="C523" s="45"/>
      <c r="D523" s="45"/>
      <c r="G523" s="11"/>
      <c r="H523" s="11"/>
      <c r="I523" s="11"/>
      <c r="J523" s="11"/>
      <c r="K523" s="11"/>
      <c r="L523" s="11"/>
    </row>
    <row r="524" spans="1:12" x14ac:dyDescent="0.25">
      <c r="A524" s="8"/>
      <c r="B524" s="45"/>
      <c r="C524" s="45"/>
      <c r="D524" s="45"/>
      <c r="G524" s="11"/>
      <c r="H524" s="11"/>
      <c r="I524" s="11"/>
      <c r="J524" s="11"/>
      <c r="K524" s="11"/>
      <c r="L524" s="11"/>
    </row>
    <row r="525" spans="1:12" x14ac:dyDescent="0.25">
      <c r="A525" s="8"/>
      <c r="B525" s="45"/>
      <c r="C525" s="45"/>
      <c r="D525" s="45"/>
      <c r="G525" s="46"/>
      <c r="H525" s="46"/>
      <c r="I525" s="46"/>
      <c r="J525" s="46"/>
      <c r="K525" s="46"/>
      <c r="L525" s="46"/>
    </row>
    <row r="526" spans="1:12" x14ac:dyDescent="0.25">
      <c r="A526" s="8"/>
      <c r="B526" s="45"/>
      <c r="C526" s="45"/>
      <c r="D526" s="45"/>
      <c r="G526" s="13"/>
      <c r="H526" s="13"/>
      <c r="I526" s="13"/>
      <c r="J526" s="11"/>
      <c r="K526" s="11"/>
      <c r="L526" s="11"/>
    </row>
    <row r="527" spans="1:12" x14ac:dyDescent="0.25">
      <c r="A527" s="8"/>
      <c r="B527" s="45"/>
      <c r="C527" s="45"/>
      <c r="D527" s="45"/>
      <c r="G527" s="13"/>
      <c r="H527" s="13"/>
      <c r="I527" s="13"/>
      <c r="J527" s="13"/>
      <c r="K527" s="13"/>
      <c r="L527" s="13"/>
    </row>
    <row r="528" spans="1:12" x14ac:dyDescent="0.25">
      <c r="A528" s="8"/>
      <c r="B528" s="45"/>
      <c r="C528" s="45"/>
      <c r="D528" s="45"/>
      <c r="G528" s="13"/>
      <c r="H528" s="13"/>
      <c r="I528" s="13"/>
      <c r="J528" s="11"/>
      <c r="K528" s="11"/>
      <c r="L528" s="11"/>
    </row>
    <row r="529" spans="1:12" x14ac:dyDescent="0.25">
      <c r="A529" s="8"/>
      <c r="B529" s="45"/>
      <c r="C529" s="45"/>
      <c r="D529" s="45"/>
      <c r="G529" s="13"/>
      <c r="H529" s="13"/>
      <c r="I529" s="13"/>
      <c r="J529" s="11"/>
      <c r="K529" s="11"/>
      <c r="L529" s="11"/>
    </row>
    <row r="530" spans="1:12" x14ac:dyDescent="0.25">
      <c r="A530" s="8"/>
      <c r="B530" s="45"/>
      <c r="C530" s="45"/>
      <c r="D530" s="45"/>
      <c r="G530" s="13"/>
      <c r="H530" s="13"/>
      <c r="I530" s="13"/>
      <c r="J530" s="11"/>
      <c r="K530" s="11"/>
      <c r="L530" s="11"/>
    </row>
    <row r="531" spans="1:12" x14ac:dyDescent="0.25">
      <c r="A531" s="8"/>
      <c r="B531" s="45"/>
      <c r="C531" s="45"/>
      <c r="D531" s="45"/>
    </row>
    <row r="532" spans="1:12" x14ac:dyDescent="0.25">
      <c r="A532" s="8"/>
      <c r="B532" s="45"/>
      <c r="C532" s="45"/>
      <c r="D532" s="45"/>
      <c r="G532" s="13"/>
      <c r="H532" s="13"/>
      <c r="I532" s="13"/>
      <c r="J532" s="11"/>
      <c r="K532" s="11"/>
      <c r="L532" s="11"/>
    </row>
    <row r="533" spans="1:12" x14ac:dyDescent="0.25">
      <c r="A533" s="8"/>
      <c r="B533" s="45"/>
      <c r="C533" s="45"/>
      <c r="D533" s="45"/>
      <c r="G533" s="13"/>
      <c r="H533" s="13"/>
      <c r="I533" s="13"/>
      <c r="J533" s="11"/>
      <c r="K533" s="11"/>
      <c r="L533" s="11"/>
    </row>
    <row r="534" spans="1:12" x14ac:dyDescent="0.25">
      <c r="A534" s="8"/>
      <c r="B534" s="45"/>
      <c r="C534" s="45"/>
      <c r="D534" s="45"/>
      <c r="G534" s="13"/>
      <c r="H534" s="13"/>
      <c r="I534" s="13"/>
      <c r="J534" s="11"/>
      <c r="K534" s="11"/>
      <c r="L534" s="11"/>
    </row>
    <row r="535" spans="1:12" x14ac:dyDescent="0.25">
      <c r="A535" s="8"/>
      <c r="B535" s="45"/>
      <c r="C535" s="45"/>
      <c r="D535" s="45"/>
      <c r="G535" s="13"/>
      <c r="H535" s="13"/>
      <c r="I535" s="13"/>
      <c r="J535" s="11"/>
      <c r="K535" s="11"/>
      <c r="L535" s="11"/>
    </row>
    <row r="536" spans="1:12" x14ac:dyDescent="0.25">
      <c r="A536" s="8"/>
      <c r="C536" s="45"/>
      <c r="D536" s="45"/>
      <c r="G536" s="7"/>
      <c r="H536" s="7"/>
      <c r="I536" s="7"/>
      <c r="J536" s="7"/>
      <c r="K536" s="7"/>
      <c r="L536" s="7"/>
    </row>
    <row r="537" spans="1:12" x14ac:dyDescent="0.25">
      <c r="A537" s="8"/>
      <c r="B537" s="45"/>
      <c r="C537" s="45"/>
      <c r="D537" s="45"/>
      <c r="G537" s="13"/>
      <c r="H537" s="13"/>
      <c r="I537" s="13"/>
      <c r="J537" s="11"/>
      <c r="K537" s="11"/>
      <c r="L537" s="11"/>
    </row>
    <row r="538" spans="1:12" x14ac:dyDescent="0.25">
      <c r="A538" s="8"/>
      <c r="B538" s="45"/>
      <c r="C538" s="45"/>
      <c r="D538" s="45"/>
      <c r="G538" s="13"/>
      <c r="H538" s="13"/>
      <c r="I538" s="13"/>
      <c r="J538" s="11"/>
      <c r="K538" s="11"/>
      <c r="L538" s="11"/>
    </row>
    <row r="539" spans="1:12" x14ac:dyDescent="0.25">
      <c r="A539" s="8"/>
      <c r="B539" s="45"/>
      <c r="C539" s="45"/>
      <c r="D539" s="45"/>
      <c r="G539" s="13"/>
      <c r="H539" s="13"/>
      <c r="I539" s="13"/>
      <c r="J539" s="11"/>
      <c r="K539" s="11"/>
      <c r="L539" s="11"/>
    </row>
    <row r="540" spans="1:12" x14ac:dyDescent="0.25">
      <c r="A540" s="8"/>
      <c r="B540" s="45"/>
      <c r="C540" s="45"/>
      <c r="D540" s="45"/>
      <c r="G540" s="13"/>
      <c r="H540" s="13"/>
      <c r="I540" s="13"/>
      <c r="J540" s="11"/>
      <c r="K540" s="11"/>
      <c r="L540" s="11"/>
    </row>
    <row r="541" spans="1:12" x14ac:dyDescent="0.25">
      <c r="A541" s="8"/>
      <c r="B541" s="45"/>
      <c r="C541" s="45"/>
      <c r="D541" s="45"/>
      <c r="G541" s="13"/>
      <c r="H541" s="13"/>
      <c r="I541" s="13"/>
      <c r="J541" s="11"/>
      <c r="K541" s="11"/>
      <c r="L541" s="11"/>
    </row>
    <row r="542" spans="1:12" x14ac:dyDescent="0.25">
      <c r="A542" s="8"/>
      <c r="B542" s="45"/>
      <c r="C542" s="45"/>
      <c r="D542" s="45"/>
      <c r="G542" s="13"/>
      <c r="H542" s="13"/>
      <c r="I542" s="13"/>
      <c r="J542" s="16"/>
      <c r="K542" s="11"/>
      <c r="L542" s="11"/>
    </row>
    <row r="543" spans="1:12" x14ac:dyDescent="0.25">
      <c r="A543" s="8"/>
      <c r="B543" s="45"/>
      <c r="C543" s="45"/>
      <c r="D543" s="45"/>
      <c r="G543" s="13"/>
      <c r="H543" s="13"/>
      <c r="I543" s="13"/>
      <c r="J543" s="11"/>
      <c r="K543" s="11"/>
      <c r="L543" s="11"/>
    </row>
    <row r="544" spans="1:12" x14ac:dyDescent="0.25">
      <c r="A544" s="8"/>
      <c r="B544" s="45"/>
      <c r="C544" s="45"/>
      <c r="D544" s="45"/>
      <c r="G544" s="13"/>
      <c r="H544" s="13"/>
      <c r="I544" s="13"/>
      <c r="J544" s="11"/>
      <c r="K544" s="11"/>
      <c r="L544" s="11"/>
    </row>
    <row r="545" spans="1:12" x14ac:dyDescent="0.25">
      <c r="A545" s="8"/>
      <c r="B545" s="45"/>
      <c r="C545" s="45"/>
      <c r="D545" s="45"/>
      <c r="F545" s="36"/>
      <c r="G545" s="13"/>
      <c r="H545" s="34"/>
      <c r="I545" s="34"/>
      <c r="J545" s="11"/>
      <c r="K545" s="11"/>
      <c r="L545" s="11"/>
    </row>
    <row r="546" spans="1:12" x14ac:dyDescent="0.25">
      <c r="A546" s="8"/>
      <c r="B546" s="45"/>
      <c r="C546" s="45"/>
      <c r="D546" s="45"/>
      <c r="G546" s="13"/>
      <c r="H546" s="13"/>
      <c r="I546" s="13"/>
      <c r="J546" s="11"/>
      <c r="K546" s="11"/>
      <c r="L546" s="11"/>
    </row>
    <row r="547" spans="1:12" x14ac:dyDescent="0.25">
      <c r="A547" s="8"/>
      <c r="B547" s="45"/>
      <c r="C547" s="45"/>
      <c r="D547" s="45"/>
      <c r="G547" s="13"/>
      <c r="H547" s="13"/>
      <c r="I547" s="13"/>
      <c r="J547" s="11"/>
      <c r="K547" s="11"/>
      <c r="L547" s="11"/>
    </row>
    <row r="548" spans="1:12" x14ac:dyDescent="0.25">
      <c r="A548" s="8"/>
      <c r="B548" s="45"/>
      <c r="C548" s="45"/>
      <c r="D548" s="45"/>
      <c r="G548" s="13"/>
      <c r="H548" s="13"/>
      <c r="I548" s="13"/>
      <c r="J548" s="11"/>
      <c r="K548" s="11"/>
      <c r="L548" s="11"/>
    </row>
    <row r="549" spans="1:12" x14ac:dyDescent="0.25">
      <c r="A549" s="8"/>
      <c r="B549" s="45"/>
      <c r="C549" s="45"/>
      <c r="D549" s="45"/>
      <c r="G549" s="13"/>
      <c r="H549" s="13"/>
      <c r="I549" s="13"/>
      <c r="J549" s="11"/>
      <c r="K549" s="11"/>
      <c r="L549" s="11"/>
    </row>
    <row r="550" spans="1:12" x14ac:dyDescent="0.25">
      <c r="A550" s="8"/>
      <c r="B550" s="45"/>
      <c r="C550" s="45"/>
      <c r="D550" s="45"/>
      <c r="G550" s="13"/>
      <c r="H550" s="13"/>
      <c r="I550" s="13"/>
      <c r="J550" s="11"/>
      <c r="K550" s="11"/>
      <c r="L550" s="11"/>
    </row>
    <row r="551" spans="1:12" x14ac:dyDescent="0.25">
      <c r="A551" s="8"/>
      <c r="B551" s="45"/>
      <c r="C551" s="45"/>
      <c r="D551" s="45"/>
      <c r="G551" s="13"/>
      <c r="H551" s="13"/>
      <c r="I551" s="13"/>
      <c r="J551" s="11"/>
      <c r="K551" s="11"/>
      <c r="L551" s="11"/>
    </row>
    <row r="552" spans="1:12" x14ac:dyDescent="0.25">
      <c r="A552" s="8"/>
      <c r="B552" s="45"/>
      <c r="C552" s="45"/>
      <c r="D552" s="45"/>
      <c r="G552" s="13"/>
      <c r="H552" s="13"/>
      <c r="I552" s="13"/>
      <c r="J552" s="11"/>
      <c r="K552" s="11"/>
      <c r="L552" s="11"/>
    </row>
    <row r="553" spans="1:12" x14ac:dyDescent="0.25">
      <c r="A553" s="8"/>
      <c r="B553" s="45"/>
      <c r="C553" s="45"/>
      <c r="D553" s="45"/>
      <c r="G553" s="13"/>
      <c r="H553" s="13"/>
      <c r="I553" s="13"/>
      <c r="J553" s="11"/>
      <c r="K553" s="11"/>
      <c r="L553" s="11"/>
    </row>
    <row r="554" spans="1:12" ht="13.8" thickBot="1" x14ac:dyDescent="0.3">
      <c r="A554" s="8"/>
      <c r="B554" s="45"/>
      <c r="C554" s="45"/>
      <c r="D554" s="45"/>
      <c r="G554" s="42"/>
      <c r="H554" s="42"/>
      <c r="I554" s="42"/>
      <c r="J554" s="43"/>
      <c r="K554" s="43"/>
      <c r="L554" s="43"/>
    </row>
    <row r="555" spans="1:12" x14ac:dyDescent="0.25">
      <c r="A555" s="8"/>
      <c r="B555" s="45"/>
      <c r="C555" s="45"/>
      <c r="D555" s="45"/>
      <c r="G555" s="13"/>
      <c r="H555" s="13"/>
      <c r="I555" s="13"/>
      <c r="J555" s="11"/>
      <c r="K555" s="11"/>
      <c r="L555" s="11"/>
    </row>
    <row r="556" spans="1:12" x14ac:dyDescent="0.25">
      <c r="A556" s="8"/>
      <c r="B556" s="45"/>
      <c r="C556" s="45"/>
      <c r="D556" s="45"/>
      <c r="G556" s="13"/>
      <c r="H556" s="13"/>
      <c r="I556" s="13"/>
      <c r="J556" s="11"/>
      <c r="K556" s="11"/>
      <c r="L556" s="11"/>
    </row>
    <row r="557" spans="1:12" x14ac:dyDescent="0.25">
      <c r="A557" s="8"/>
      <c r="B557" s="45"/>
      <c r="C557" s="45"/>
      <c r="D557" s="45"/>
      <c r="G557" s="13"/>
      <c r="H557" s="13"/>
      <c r="I557" s="13"/>
      <c r="J557" s="13"/>
      <c r="K557" s="13"/>
      <c r="L557" s="13"/>
    </row>
    <row r="558" spans="1:12" x14ac:dyDescent="0.25">
      <c r="A558" s="8"/>
      <c r="B558" s="45"/>
      <c r="C558" s="45"/>
      <c r="D558" s="45"/>
      <c r="G558" s="13"/>
      <c r="H558" s="13"/>
      <c r="I558" s="13"/>
      <c r="J558" s="11"/>
      <c r="K558" s="11"/>
      <c r="L558" s="11"/>
    </row>
    <row r="559" spans="1:12" x14ac:dyDescent="0.25">
      <c r="A559" s="8"/>
      <c r="B559" s="45"/>
      <c r="C559" s="45"/>
      <c r="D559" s="45"/>
      <c r="G559" s="13"/>
      <c r="H559" s="13"/>
      <c r="I559" s="13"/>
      <c r="J559" s="11"/>
      <c r="K559" s="11"/>
      <c r="L559" s="11"/>
    </row>
    <row r="560" spans="1:12" x14ac:dyDescent="0.25">
      <c r="A560" s="8"/>
      <c r="B560" s="45"/>
      <c r="C560" s="45"/>
      <c r="D560" s="45"/>
      <c r="G560" s="13"/>
      <c r="H560" s="13"/>
      <c r="I560" s="13"/>
      <c r="J560" s="11"/>
      <c r="K560" s="11"/>
      <c r="L560" s="11"/>
    </row>
    <row r="561" spans="1:12" x14ac:dyDescent="0.25">
      <c r="A561" s="8"/>
      <c r="B561" s="45"/>
      <c r="C561" s="45"/>
      <c r="D561" s="45"/>
      <c r="G561" s="13"/>
      <c r="H561" s="13"/>
      <c r="I561" s="13"/>
      <c r="J561" s="11"/>
      <c r="K561" s="11"/>
      <c r="L561" s="11"/>
    </row>
    <row r="562" spans="1:12" x14ac:dyDescent="0.25">
      <c r="A562" s="8"/>
      <c r="B562" s="45"/>
      <c r="C562" s="45"/>
      <c r="D562" s="45"/>
      <c r="G562" s="13"/>
      <c r="H562" s="13"/>
      <c r="I562" s="13"/>
      <c r="J562" s="11"/>
      <c r="K562" s="11"/>
      <c r="L562" s="11"/>
    </row>
    <row r="563" spans="1:12" x14ac:dyDescent="0.25">
      <c r="A563" s="8"/>
      <c r="B563" s="45"/>
      <c r="C563" s="45"/>
      <c r="D563" s="45"/>
      <c r="G563" s="38"/>
      <c r="H563" s="7"/>
      <c r="I563" s="7"/>
      <c r="J563" s="38"/>
      <c r="K563" s="39"/>
      <c r="L563" s="39"/>
    </row>
    <row r="564" spans="1:12" x14ac:dyDescent="0.25">
      <c r="A564" s="8"/>
      <c r="B564" s="45"/>
      <c r="C564" s="45"/>
      <c r="D564" s="45"/>
      <c r="G564" s="13"/>
      <c r="H564" s="13"/>
      <c r="I564" s="13"/>
      <c r="J564" s="11"/>
      <c r="K564" s="11"/>
      <c r="L564" s="11"/>
    </row>
    <row r="565" spans="1:12" x14ac:dyDescent="0.25">
      <c r="A565" s="8"/>
      <c r="B565" s="45"/>
      <c r="C565" s="45"/>
      <c r="D565" s="45"/>
      <c r="G565" s="13"/>
      <c r="H565" s="13"/>
      <c r="I565" s="13"/>
      <c r="J565" s="11"/>
      <c r="K565" s="11"/>
      <c r="L565" s="11"/>
    </row>
    <row r="566" spans="1:12" x14ac:dyDescent="0.25">
      <c r="A566" s="8"/>
      <c r="B566" s="45"/>
      <c r="C566" s="45"/>
      <c r="D566" s="45"/>
      <c r="G566" s="13"/>
      <c r="H566" s="13"/>
      <c r="I566" s="13"/>
      <c r="J566" s="11"/>
      <c r="K566" s="13"/>
      <c r="L566" s="13"/>
    </row>
    <row r="567" spans="1:12" x14ac:dyDescent="0.25">
      <c r="A567" s="8"/>
      <c r="B567" s="45"/>
      <c r="C567" s="45"/>
      <c r="D567" s="45"/>
      <c r="G567" s="13"/>
      <c r="H567" s="13"/>
      <c r="I567" s="13"/>
      <c r="J567" s="11"/>
      <c r="K567" s="11"/>
      <c r="L567" s="11"/>
    </row>
    <row r="568" spans="1:12" x14ac:dyDescent="0.25">
      <c r="A568" s="8"/>
      <c r="B568" s="45"/>
      <c r="C568" s="45"/>
      <c r="D568" s="45"/>
      <c r="G568" s="13"/>
      <c r="H568" s="13"/>
      <c r="I568" s="13"/>
      <c r="J568" s="11"/>
      <c r="K568" s="11"/>
      <c r="L568" s="11"/>
    </row>
    <row r="569" spans="1:12" x14ac:dyDescent="0.25">
      <c r="A569" s="8"/>
      <c r="B569" s="45"/>
      <c r="C569" s="45"/>
      <c r="D569" s="45"/>
      <c r="G569" s="13"/>
      <c r="H569" s="13"/>
      <c r="I569" s="13"/>
      <c r="J569" s="11"/>
      <c r="K569" s="11"/>
      <c r="L569" s="11"/>
    </row>
    <row r="570" spans="1:12" x14ac:dyDescent="0.25">
      <c r="A570" s="8"/>
      <c r="B570" s="45"/>
      <c r="C570" s="45"/>
      <c r="D570" s="45"/>
      <c r="G570" s="13"/>
      <c r="H570" s="13"/>
      <c r="I570" s="13"/>
      <c r="J570" s="11"/>
      <c r="K570" s="11"/>
      <c r="L570" s="11"/>
    </row>
    <row r="571" spans="1:12" x14ac:dyDescent="0.25">
      <c r="A571" s="8"/>
      <c r="B571" s="45"/>
      <c r="C571" s="45"/>
      <c r="D571" s="45"/>
      <c r="G571" s="13"/>
      <c r="H571" s="13"/>
      <c r="I571" s="13"/>
      <c r="J571" s="11"/>
      <c r="K571" s="11"/>
      <c r="L571" s="11"/>
    </row>
    <row r="572" spans="1:12" x14ac:dyDescent="0.25">
      <c r="A572" s="8"/>
      <c r="B572" s="45"/>
      <c r="C572" s="45"/>
      <c r="D572" s="45"/>
      <c r="G572" s="13"/>
      <c r="H572" s="13"/>
      <c r="I572" s="13"/>
      <c r="J572" s="11"/>
      <c r="K572" s="11"/>
      <c r="L572" s="11"/>
    </row>
    <row r="573" spans="1:12" x14ac:dyDescent="0.25">
      <c r="A573" s="8"/>
      <c r="B573" s="45"/>
      <c r="C573" s="45"/>
      <c r="D573" s="45"/>
      <c r="G573" s="13"/>
      <c r="H573" s="13"/>
      <c r="I573" s="13"/>
      <c r="J573" s="11"/>
      <c r="K573" s="11"/>
      <c r="L573" s="11"/>
    </row>
    <row r="574" spans="1:12" x14ac:dyDescent="0.25">
      <c r="A574" s="8"/>
      <c r="B574" s="45"/>
      <c r="C574" s="45"/>
      <c r="D574" s="45"/>
      <c r="G574" s="13"/>
      <c r="H574" s="13"/>
      <c r="I574" s="13"/>
      <c r="J574" s="11"/>
      <c r="K574" s="13"/>
      <c r="L574" s="13"/>
    </row>
    <row r="575" spans="1:12" x14ac:dyDescent="0.25">
      <c r="A575" s="8"/>
      <c r="B575" s="45"/>
      <c r="C575" s="45"/>
      <c r="D575" s="45"/>
      <c r="G575" s="13"/>
      <c r="H575" s="13"/>
      <c r="I575" s="13"/>
      <c r="J575" s="11"/>
      <c r="K575" s="11"/>
      <c r="L575" s="11"/>
    </row>
    <row r="576" spans="1:12" x14ac:dyDescent="0.25">
      <c r="A576" s="8"/>
      <c r="B576" s="45"/>
      <c r="C576" s="45"/>
      <c r="D576" s="45"/>
      <c r="G576" s="13"/>
      <c r="H576" s="13"/>
      <c r="I576" s="13"/>
      <c r="J576" s="11"/>
      <c r="K576" s="11"/>
      <c r="L576" s="11"/>
    </row>
    <row r="577" spans="1:12" x14ac:dyDescent="0.25">
      <c r="A577" s="8"/>
      <c r="B577" s="45"/>
      <c r="C577" s="45"/>
      <c r="D577" s="45"/>
      <c r="G577" s="13"/>
      <c r="H577" s="13"/>
      <c r="I577" s="13"/>
      <c r="J577" s="11"/>
      <c r="K577" s="11"/>
      <c r="L577" s="11"/>
    </row>
    <row r="578" spans="1:12" x14ac:dyDescent="0.25">
      <c r="A578" s="8"/>
      <c r="B578" s="45"/>
      <c r="C578" s="45"/>
      <c r="D578" s="45"/>
      <c r="G578" s="22"/>
      <c r="H578" s="22"/>
      <c r="I578" s="22"/>
      <c r="J578" s="24"/>
      <c r="K578" s="24"/>
      <c r="L578" s="24"/>
    </row>
    <row r="579" spans="1:12" ht="13.8" thickBot="1" x14ac:dyDescent="0.3">
      <c r="A579" s="8"/>
      <c r="B579" s="45"/>
      <c r="C579" s="45"/>
      <c r="D579" s="45"/>
      <c r="G579" s="42"/>
      <c r="H579" s="42"/>
      <c r="I579" s="42"/>
      <c r="J579" s="43"/>
      <c r="K579" s="43"/>
      <c r="L579" s="43"/>
    </row>
    <row r="580" spans="1:12" x14ac:dyDescent="0.25">
      <c r="A580" s="8"/>
      <c r="B580" s="45"/>
      <c r="C580" s="45"/>
      <c r="D580" s="45"/>
      <c r="G580" s="13"/>
      <c r="H580" s="13"/>
      <c r="I580" s="13"/>
      <c r="J580" s="11"/>
      <c r="K580" s="11"/>
      <c r="L580" s="11"/>
    </row>
    <row r="581" spans="1:12" x14ac:dyDescent="0.25">
      <c r="A581" s="8"/>
      <c r="B581" s="45"/>
      <c r="C581" s="45"/>
      <c r="D581" s="45"/>
      <c r="G581" s="13"/>
      <c r="H581" s="13"/>
      <c r="I581" s="13"/>
      <c r="J581" s="13"/>
      <c r="K581" s="13"/>
      <c r="L581" s="13"/>
    </row>
    <row r="582" spans="1:12" x14ac:dyDescent="0.25">
      <c r="A582" s="8"/>
      <c r="B582" s="45"/>
      <c r="C582" s="45"/>
      <c r="D582" s="45"/>
      <c r="G582" s="13"/>
      <c r="H582" s="13"/>
      <c r="I582" s="13"/>
      <c r="J582" s="11"/>
      <c r="K582" s="11"/>
      <c r="L582" s="11"/>
    </row>
    <row r="583" spans="1:12" x14ac:dyDescent="0.25">
      <c r="A583" s="8"/>
      <c r="B583" s="45"/>
      <c r="C583" s="45"/>
      <c r="D583" s="45"/>
      <c r="E583" s="35"/>
      <c r="F583" s="35"/>
      <c r="G583" s="13"/>
      <c r="H583" s="13"/>
      <c r="I583" s="13"/>
      <c r="J583" s="11"/>
      <c r="K583" s="11"/>
      <c r="L583" s="11"/>
    </row>
    <row r="584" spans="1:12" x14ac:dyDescent="0.25">
      <c r="A584" s="26"/>
      <c r="B584" s="35"/>
      <c r="C584" s="35"/>
      <c r="D584" s="35"/>
      <c r="E584" s="35"/>
      <c r="F584" s="35"/>
    </row>
    <row r="585" spans="1:12" x14ac:dyDescent="0.25">
      <c r="A585" s="26"/>
      <c r="B585" s="35"/>
      <c r="C585" s="35"/>
      <c r="D585" s="35"/>
      <c r="E585" s="35"/>
      <c r="F585" s="35"/>
    </row>
    <row r="586" spans="1:12" x14ac:dyDescent="0.25">
      <c r="A586" s="8"/>
      <c r="B586" s="45"/>
      <c r="C586" s="45"/>
      <c r="D586" s="45"/>
      <c r="G586" s="13"/>
      <c r="H586" s="13"/>
      <c r="I586" s="13"/>
      <c r="J586" s="11"/>
      <c r="K586" s="11"/>
      <c r="L586" s="11"/>
    </row>
    <row r="587" spans="1:12" x14ac:dyDescent="0.25">
      <c r="A587" s="8"/>
      <c r="B587" s="45"/>
      <c r="C587" s="45"/>
      <c r="D587" s="45"/>
      <c r="G587" s="13"/>
      <c r="H587" s="13"/>
      <c r="I587" s="13"/>
      <c r="J587" s="11"/>
      <c r="K587" s="11"/>
      <c r="L587" s="11"/>
    </row>
    <row r="588" spans="1:12" x14ac:dyDescent="0.25">
      <c r="A588" s="8"/>
      <c r="B588" s="45"/>
      <c r="C588" s="45"/>
      <c r="D588" s="45"/>
      <c r="G588" s="13"/>
      <c r="H588" s="13"/>
      <c r="I588" s="13"/>
      <c r="J588" s="11"/>
      <c r="K588" s="11"/>
      <c r="L588" s="11"/>
    </row>
    <row r="589" spans="1:12" x14ac:dyDescent="0.25">
      <c r="A589" s="8"/>
      <c r="B589" s="45"/>
      <c r="C589" s="45"/>
      <c r="D589" s="45"/>
      <c r="G589" s="13"/>
      <c r="H589" s="13"/>
      <c r="I589" s="13"/>
      <c r="J589" s="11"/>
      <c r="K589" s="11"/>
      <c r="L589" s="11"/>
    </row>
    <row r="590" spans="1:12" x14ac:dyDescent="0.25">
      <c r="A590" s="8"/>
      <c r="C590" s="45"/>
      <c r="D590" s="45"/>
      <c r="G590" s="7"/>
      <c r="H590" s="7"/>
      <c r="I590" s="7"/>
      <c r="J590" s="7"/>
      <c r="K590" s="7"/>
      <c r="L590" s="7"/>
    </row>
    <row r="591" spans="1:12" x14ac:dyDescent="0.25">
      <c r="A591" s="8"/>
      <c r="B591" s="45"/>
      <c r="C591" s="45"/>
      <c r="D591" s="45"/>
      <c r="G591" s="13"/>
      <c r="H591" s="13"/>
      <c r="I591" s="13"/>
      <c r="J591" s="11"/>
      <c r="K591" s="11"/>
      <c r="L591" s="11"/>
    </row>
    <row r="592" spans="1:12" x14ac:dyDescent="0.25">
      <c r="A592" s="8"/>
      <c r="B592" s="45"/>
      <c r="C592" s="45"/>
      <c r="D592" s="45"/>
      <c r="G592" s="13"/>
      <c r="H592" s="13"/>
      <c r="I592" s="13"/>
      <c r="J592" s="11"/>
      <c r="K592" s="11"/>
      <c r="L592" s="11"/>
    </row>
    <row r="593" spans="1:12" x14ac:dyDescent="0.25">
      <c r="A593" s="8"/>
      <c r="B593" s="45"/>
      <c r="C593" s="45"/>
      <c r="D593" s="45"/>
      <c r="G593" s="13"/>
      <c r="H593" s="13"/>
      <c r="I593" s="13"/>
      <c r="J593" s="11"/>
      <c r="K593" s="11"/>
      <c r="L593" s="11"/>
    </row>
    <row r="594" spans="1:12" x14ac:dyDescent="0.25">
      <c r="A594" s="8"/>
      <c r="B594" s="45"/>
      <c r="C594" s="45"/>
      <c r="D594" s="45"/>
      <c r="G594" s="13"/>
      <c r="H594" s="13"/>
      <c r="I594" s="13"/>
      <c r="J594" s="11"/>
      <c r="K594" s="11"/>
      <c r="L594" s="11"/>
    </row>
    <row r="595" spans="1:12" x14ac:dyDescent="0.25">
      <c r="A595" s="8"/>
      <c r="B595" s="45"/>
      <c r="C595" s="45"/>
      <c r="D595" s="45"/>
      <c r="G595" s="13"/>
      <c r="H595" s="13"/>
      <c r="I595" s="13"/>
      <c r="J595" s="11"/>
      <c r="K595" s="11"/>
      <c r="L595" s="11"/>
    </row>
    <row r="596" spans="1:12" x14ac:dyDescent="0.25">
      <c r="A596" s="8"/>
      <c r="B596" s="45"/>
      <c r="C596" s="45"/>
      <c r="D596" s="45"/>
      <c r="G596" s="13"/>
      <c r="H596" s="13"/>
      <c r="I596" s="13"/>
      <c r="J596" s="11"/>
      <c r="K596" s="11"/>
      <c r="L596" s="11"/>
    </row>
    <row r="597" spans="1:12" x14ac:dyDescent="0.25">
      <c r="A597" s="8"/>
      <c r="B597" s="45"/>
      <c r="C597" s="45"/>
      <c r="D597" s="45"/>
      <c r="G597" s="13"/>
      <c r="H597" s="13"/>
      <c r="I597" s="13"/>
      <c r="J597" s="11"/>
      <c r="K597" s="11"/>
      <c r="L597" s="11"/>
    </row>
    <row r="598" spans="1:12" x14ac:dyDescent="0.25">
      <c r="A598" s="8"/>
      <c r="B598" s="45"/>
      <c r="C598" s="45"/>
      <c r="D598" s="45"/>
      <c r="G598" s="13"/>
      <c r="H598" s="13"/>
      <c r="I598" s="13"/>
      <c r="J598" s="11"/>
      <c r="K598" s="11"/>
      <c r="L598" s="11"/>
    </row>
    <row r="599" spans="1:12" ht="13.8" thickBot="1" x14ac:dyDescent="0.3">
      <c r="A599" s="8"/>
      <c r="B599" s="45"/>
      <c r="C599" s="45"/>
      <c r="D599" s="45"/>
      <c r="G599" s="42"/>
      <c r="H599" s="42"/>
      <c r="I599" s="42"/>
      <c r="J599" s="43"/>
      <c r="K599" s="43"/>
      <c r="L599" s="43"/>
    </row>
    <row r="600" spans="1:12" x14ac:dyDescent="0.25">
      <c r="A600" s="8"/>
      <c r="B600" s="45"/>
      <c r="C600" s="45"/>
      <c r="D600" s="45"/>
      <c r="G600" s="13"/>
      <c r="H600" s="13"/>
      <c r="I600" s="13"/>
      <c r="J600" s="11"/>
      <c r="K600" s="11"/>
      <c r="L600" s="11"/>
    </row>
    <row r="601" spans="1:12" x14ac:dyDescent="0.25">
      <c r="A601" s="8"/>
      <c r="B601" s="45"/>
      <c r="C601" s="45"/>
      <c r="D601" s="45"/>
      <c r="G601" s="13"/>
      <c r="H601" s="13"/>
      <c r="I601" s="13"/>
      <c r="J601" s="13"/>
      <c r="K601" s="13"/>
      <c r="L601" s="13"/>
    </row>
    <row r="602" spans="1:12" x14ac:dyDescent="0.25">
      <c r="A602" s="8"/>
      <c r="B602" s="45"/>
      <c r="C602" s="45"/>
      <c r="D602" s="45"/>
      <c r="G602" s="13"/>
      <c r="H602" s="13"/>
      <c r="I602" s="13"/>
      <c r="J602" s="11"/>
      <c r="K602" s="11"/>
      <c r="L602" s="11"/>
    </row>
    <row r="603" spans="1:12" x14ac:dyDescent="0.25">
      <c r="A603" s="8"/>
      <c r="B603" s="45"/>
      <c r="C603" s="45"/>
      <c r="D603" s="45"/>
      <c r="G603" s="13"/>
      <c r="H603" s="13"/>
      <c r="I603" s="13"/>
      <c r="J603" s="11"/>
      <c r="K603" s="11"/>
      <c r="L603" s="11"/>
    </row>
    <row r="604" spans="1:12" x14ac:dyDescent="0.25">
      <c r="A604" s="8"/>
      <c r="B604" s="45"/>
      <c r="C604" s="45"/>
      <c r="D604" s="45"/>
      <c r="G604" s="13"/>
      <c r="H604" s="13"/>
      <c r="I604" s="13"/>
      <c r="J604" s="11"/>
      <c r="K604" s="11"/>
      <c r="L604" s="11"/>
    </row>
    <row r="605" spans="1:12" x14ac:dyDescent="0.25">
      <c r="A605" s="8"/>
      <c r="B605" s="45"/>
      <c r="C605" s="45"/>
      <c r="D605" s="45"/>
      <c r="G605" s="13"/>
      <c r="H605" s="13"/>
      <c r="I605" s="13"/>
      <c r="J605" s="11"/>
      <c r="K605" s="11"/>
      <c r="L605" s="11"/>
    </row>
    <row r="606" spans="1:12" x14ac:dyDescent="0.25">
      <c r="A606" s="8"/>
      <c r="B606" s="45"/>
      <c r="C606" s="45"/>
      <c r="D606" s="45"/>
      <c r="G606" s="13"/>
      <c r="H606" s="13"/>
      <c r="I606" s="13"/>
      <c r="J606" s="11"/>
      <c r="K606" s="11"/>
      <c r="L606" s="11"/>
    </row>
    <row r="607" spans="1:12" x14ac:dyDescent="0.25">
      <c r="A607" s="8"/>
      <c r="B607" s="45"/>
      <c r="C607" s="45"/>
      <c r="D607" s="45"/>
      <c r="G607" s="13"/>
      <c r="H607" s="13"/>
      <c r="I607" s="13"/>
      <c r="J607" s="11"/>
      <c r="K607" s="11"/>
      <c r="L607" s="11"/>
    </row>
    <row r="608" spans="1:12" x14ac:dyDescent="0.25">
      <c r="A608" s="8"/>
      <c r="B608" s="45"/>
      <c r="C608" s="45"/>
      <c r="D608" s="45"/>
      <c r="G608" s="13"/>
      <c r="H608" s="13"/>
      <c r="I608" s="13"/>
      <c r="J608" s="11"/>
      <c r="K608" s="11"/>
      <c r="L608" s="11"/>
    </row>
    <row r="609" spans="1:12" x14ac:dyDescent="0.25">
      <c r="A609" s="8"/>
      <c r="B609" s="45"/>
      <c r="C609" s="45"/>
      <c r="D609" s="45"/>
      <c r="G609" s="13"/>
      <c r="H609" s="13"/>
      <c r="I609" s="13"/>
      <c r="J609" s="11"/>
      <c r="K609" s="11"/>
      <c r="L609" s="11"/>
    </row>
    <row r="610" spans="1:12" x14ac:dyDescent="0.25">
      <c r="A610" s="8"/>
      <c r="B610" s="45"/>
      <c r="C610" s="45"/>
      <c r="D610" s="45"/>
      <c r="G610" s="7"/>
      <c r="H610" s="7"/>
      <c r="I610" s="7"/>
      <c r="J610" s="7"/>
      <c r="K610" s="7"/>
      <c r="L610" s="7"/>
    </row>
    <row r="611" spans="1:12" x14ac:dyDescent="0.25">
      <c r="A611" s="8"/>
      <c r="B611" s="45"/>
      <c r="C611" s="45"/>
      <c r="D611" s="45"/>
      <c r="G611" s="13"/>
      <c r="H611" s="13"/>
      <c r="I611" s="13"/>
      <c r="J611" s="11"/>
      <c r="K611" s="11"/>
      <c r="L611" s="11"/>
    </row>
    <row r="612" spans="1:12" x14ac:dyDescent="0.25">
      <c r="A612" s="8"/>
      <c r="B612" s="45"/>
      <c r="C612" s="45"/>
      <c r="D612" s="45"/>
      <c r="G612" s="13"/>
      <c r="H612" s="13"/>
      <c r="I612" s="13"/>
      <c r="J612" s="11"/>
      <c r="K612" s="11"/>
      <c r="L612" s="11"/>
    </row>
    <row r="613" spans="1:12" x14ac:dyDescent="0.25">
      <c r="A613" s="8"/>
      <c r="B613" s="45"/>
      <c r="C613" s="45"/>
      <c r="D613" s="45"/>
      <c r="G613" s="13"/>
      <c r="H613" s="13"/>
      <c r="I613" s="13"/>
      <c r="J613" s="11"/>
      <c r="K613" s="11"/>
      <c r="L613" s="11"/>
    </row>
    <row r="614" spans="1:12" x14ac:dyDescent="0.25">
      <c r="A614" s="8"/>
      <c r="B614" s="45"/>
      <c r="C614" s="45"/>
      <c r="D614" s="45"/>
      <c r="G614" s="13"/>
      <c r="H614" s="13"/>
      <c r="I614" s="13"/>
      <c r="J614" s="11"/>
      <c r="K614" s="11"/>
      <c r="L614" s="11"/>
    </row>
    <row r="615" spans="1:12" x14ac:dyDescent="0.25">
      <c r="A615" s="8"/>
      <c r="B615" s="45"/>
      <c r="C615" s="45"/>
      <c r="D615" s="45"/>
      <c r="G615" s="13"/>
      <c r="H615" s="13"/>
      <c r="I615" s="13"/>
      <c r="J615" s="11"/>
      <c r="K615" s="11"/>
      <c r="L615" s="11"/>
    </row>
    <row r="616" spans="1:12" x14ac:dyDescent="0.25">
      <c r="A616" s="8"/>
      <c r="B616" s="45"/>
      <c r="C616" s="45"/>
      <c r="D616" s="45"/>
      <c r="F616" s="36"/>
      <c r="G616" s="13"/>
      <c r="H616" s="34"/>
      <c r="I616" s="34"/>
      <c r="J616" s="11"/>
      <c r="K616" s="11"/>
      <c r="L616" s="11"/>
    </row>
    <row r="617" spans="1:12" x14ac:dyDescent="0.25">
      <c r="A617" s="8"/>
      <c r="B617" s="45"/>
      <c r="C617" s="45"/>
      <c r="D617" s="45"/>
      <c r="G617" s="13"/>
      <c r="H617" s="13"/>
      <c r="I617" s="13"/>
      <c r="J617" s="11"/>
      <c r="K617" s="11"/>
      <c r="L617" s="11"/>
    </row>
    <row r="618" spans="1:12" x14ac:dyDescent="0.25">
      <c r="A618" s="8"/>
      <c r="B618" s="45"/>
      <c r="C618" s="45"/>
      <c r="D618" s="45"/>
      <c r="G618" s="13"/>
      <c r="H618" s="13"/>
      <c r="I618" s="13"/>
      <c r="J618" s="11"/>
      <c r="K618" s="11"/>
      <c r="L618" s="11"/>
    </row>
    <row r="619" spans="1:12" x14ac:dyDescent="0.25">
      <c r="A619" s="8"/>
      <c r="B619" s="45"/>
      <c r="C619" s="45"/>
      <c r="D619" s="45"/>
      <c r="G619" s="13"/>
      <c r="H619" s="13"/>
      <c r="I619" s="13"/>
      <c r="J619" s="11"/>
      <c r="K619" s="11"/>
      <c r="L619" s="11"/>
    </row>
    <row r="620" spans="1:12" x14ac:dyDescent="0.25">
      <c r="A620" s="8"/>
      <c r="B620" s="45"/>
      <c r="C620" s="45"/>
      <c r="D620" s="45"/>
      <c r="G620" s="13"/>
      <c r="H620" s="13"/>
      <c r="I620" s="13"/>
      <c r="J620" s="11"/>
      <c r="K620" s="11"/>
      <c r="L620" s="11"/>
    </row>
    <row r="621" spans="1:12" x14ac:dyDescent="0.25">
      <c r="A621" s="8"/>
      <c r="B621" s="45"/>
      <c r="C621" s="45"/>
      <c r="D621" s="45"/>
      <c r="G621" s="13"/>
      <c r="H621" s="13"/>
      <c r="I621" s="13"/>
      <c r="J621" s="11"/>
      <c r="K621" s="11"/>
      <c r="L621" s="11"/>
    </row>
    <row r="622" spans="1:12" x14ac:dyDescent="0.25">
      <c r="A622" s="8"/>
      <c r="B622" s="45"/>
      <c r="C622" s="45"/>
      <c r="D622" s="45"/>
      <c r="G622" s="13"/>
      <c r="H622" s="13"/>
      <c r="I622" s="13"/>
      <c r="J622" s="11"/>
      <c r="K622" s="11"/>
      <c r="L622" s="11"/>
    </row>
    <row r="623" spans="1:12" x14ac:dyDescent="0.25">
      <c r="A623" s="8"/>
      <c r="B623" s="45"/>
      <c r="C623" s="45"/>
      <c r="D623" s="45"/>
      <c r="G623" s="13"/>
      <c r="H623" s="13"/>
      <c r="I623" s="13"/>
      <c r="J623" s="11"/>
      <c r="K623" s="11"/>
      <c r="L623" s="11"/>
    </row>
    <row r="624" spans="1:12" x14ac:dyDescent="0.25">
      <c r="A624" s="8"/>
      <c r="B624" s="45"/>
      <c r="C624" s="45"/>
      <c r="D624" s="45"/>
      <c r="G624" s="13"/>
      <c r="H624" s="13"/>
      <c r="I624" s="13"/>
      <c r="J624" s="11"/>
      <c r="K624" s="11"/>
      <c r="L624" s="11"/>
    </row>
    <row r="625" spans="1:12" x14ac:dyDescent="0.25">
      <c r="A625" s="8"/>
      <c r="B625" s="45"/>
      <c r="C625" s="45"/>
      <c r="D625" s="45"/>
      <c r="G625" s="13"/>
      <c r="H625" s="13"/>
      <c r="I625" s="13"/>
      <c r="J625" s="11"/>
      <c r="K625" s="11"/>
      <c r="L625" s="11"/>
    </row>
    <row r="626" spans="1:12" ht="13.8" thickBot="1" x14ac:dyDescent="0.3">
      <c r="A626" s="8"/>
      <c r="B626" s="45"/>
      <c r="C626" s="45"/>
      <c r="D626" s="45"/>
      <c r="G626" s="42"/>
      <c r="H626" s="42"/>
      <c r="I626" s="42"/>
      <c r="J626" s="43"/>
      <c r="K626" s="43"/>
      <c r="L626" s="43"/>
    </row>
    <row r="627" spans="1:12" x14ac:dyDescent="0.25">
      <c r="A627" s="8"/>
      <c r="B627" s="45"/>
      <c r="C627" s="45"/>
      <c r="D627" s="45"/>
      <c r="G627" s="13"/>
      <c r="H627" s="13"/>
      <c r="I627" s="13"/>
      <c r="J627" s="11"/>
      <c r="K627" s="11"/>
      <c r="L627" s="11"/>
    </row>
    <row r="628" spans="1:12" x14ac:dyDescent="0.25">
      <c r="A628" s="8"/>
      <c r="B628" s="45"/>
      <c r="C628" s="45"/>
      <c r="D628" s="45"/>
      <c r="G628" s="13"/>
      <c r="H628" s="13"/>
      <c r="I628" s="13"/>
      <c r="J628" s="13"/>
      <c r="K628" s="13"/>
      <c r="L628" s="13"/>
    </row>
    <row r="629" spans="1:12" x14ac:dyDescent="0.25">
      <c r="A629" s="8"/>
      <c r="B629" s="45"/>
      <c r="C629" s="45"/>
      <c r="D629" s="45"/>
      <c r="G629" s="13"/>
      <c r="H629" s="13"/>
      <c r="I629" s="13"/>
      <c r="J629" s="11"/>
      <c r="K629" s="11"/>
      <c r="L629" s="11"/>
    </row>
    <row r="630" spans="1:12" x14ac:dyDescent="0.25">
      <c r="A630" s="8"/>
      <c r="B630" s="45"/>
      <c r="C630" s="45"/>
      <c r="D630" s="45"/>
      <c r="G630" s="13"/>
      <c r="H630" s="13"/>
      <c r="I630" s="13"/>
      <c r="J630" s="11"/>
      <c r="K630" s="11"/>
      <c r="L630" s="11"/>
    </row>
    <row r="631" spans="1:12" x14ac:dyDescent="0.25">
      <c r="A631" s="8"/>
      <c r="B631" s="45"/>
      <c r="C631" s="45"/>
      <c r="D631" s="45"/>
      <c r="G631" s="13"/>
      <c r="H631" s="13"/>
      <c r="I631" s="13"/>
      <c r="J631" s="11"/>
      <c r="K631" s="11"/>
      <c r="L631" s="11"/>
    </row>
    <row r="632" spans="1:12" x14ac:dyDescent="0.25">
      <c r="A632" s="8"/>
      <c r="B632" s="45"/>
      <c r="C632" s="45"/>
      <c r="D632" s="45"/>
      <c r="G632" s="13"/>
      <c r="H632" s="13"/>
      <c r="I632" s="13"/>
      <c r="J632" s="11"/>
      <c r="K632" s="11"/>
      <c r="L632" s="11"/>
    </row>
    <row r="633" spans="1:12" x14ac:dyDescent="0.25">
      <c r="A633" s="8"/>
      <c r="B633" s="45"/>
      <c r="C633" s="45"/>
      <c r="D633" s="45"/>
      <c r="G633" s="13"/>
      <c r="H633" s="13"/>
      <c r="I633" s="13"/>
      <c r="J633" s="11"/>
      <c r="K633" s="11"/>
      <c r="L633" s="11"/>
    </row>
    <row r="634" spans="1:12" x14ac:dyDescent="0.25">
      <c r="A634" s="8"/>
      <c r="B634" s="45"/>
      <c r="C634" s="45"/>
      <c r="D634" s="45"/>
      <c r="G634" s="13"/>
      <c r="H634" s="13"/>
      <c r="I634" s="13"/>
      <c r="J634" s="11"/>
      <c r="K634" s="11"/>
      <c r="L634" s="11"/>
    </row>
    <row r="635" spans="1:12" x14ac:dyDescent="0.25">
      <c r="A635" s="8"/>
      <c r="B635" s="45"/>
      <c r="C635" s="45"/>
      <c r="D635" s="45"/>
      <c r="G635" s="13"/>
      <c r="H635" s="13"/>
      <c r="I635" s="13"/>
      <c r="J635" s="11"/>
      <c r="K635" s="11"/>
      <c r="L635" s="11"/>
    </row>
    <row r="636" spans="1:12" x14ac:dyDescent="0.25">
      <c r="A636" s="8"/>
      <c r="B636" s="45"/>
      <c r="C636" s="45"/>
      <c r="D636" s="45"/>
      <c r="G636" s="13"/>
      <c r="H636" s="13"/>
      <c r="I636" s="13"/>
      <c r="J636" s="11"/>
      <c r="K636" s="11"/>
      <c r="L636" s="11"/>
    </row>
    <row r="637" spans="1:12" x14ac:dyDescent="0.25">
      <c r="A637" s="8"/>
      <c r="B637" s="45"/>
      <c r="C637" s="45"/>
      <c r="D637" s="45"/>
      <c r="G637" s="38"/>
      <c r="H637" s="7"/>
      <c r="I637" s="7"/>
      <c r="J637" s="38"/>
      <c r="K637" s="39"/>
      <c r="L637" s="39"/>
    </row>
    <row r="638" spans="1:12" x14ac:dyDescent="0.25">
      <c r="A638" s="8"/>
      <c r="B638" s="45"/>
      <c r="C638" s="45"/>
      <c r="D638" s="45"/>
      <c r="G638" s="13"/>
      <c r="H638" s="13"/>
      <c r="I638" s="13"/>
      <c r="J638" s="11"/>
      <c r="K638" s="11"/>
      <c r="L638" s="11"/>
    </row>
    <row r="639" spans="1:12" x14ac:dyDescent="0.25">
      <c r="A639" s="8"/>
      <c r="B639" s="45"/>
      <c r="C639" s="45"/>
      <c r="D639" s="45"/>
      <c r="G639" s="13"/>
      <c r="H639" s="13"/>
      <c r="I639" s="13"/>
      <c r="J639" s="11"/>
      <c r="K639" s="11"/>
      <c r="L639" s="11"/>
    </row>
    <row r="640" spans="1:12" x14ac:dyDescent="0.25">
      <c r="A640" s="8"/>
      <c r="B640" s="45"/>
      <c r="C640" s="45"/>
      <c r="D640" s="45"/>
      <c r="G640" s="13"/>
      <c r="H640" s="13"/>
      <c r="I640" s="13"/>
      <c r="J640" s="11"/>
      <c r="K640" s="11"/>
      <c r="L640" s="11"/>
    </row>
    <row r="641" spans="1:12" x14ac:dyDescent="0.25">
      <c r="A641" s="8"/>
      <c r="B641" s="45"/>
      <c r="C641" s="45"/>
      <c r="D641" s="45"/>
      <c r="G641" s="13"/>
      <c r="H641" s="13"/>
      <c r="I641" s="13"/>
      <c r="J641" s="11"/>
      <c r="K641" s="11"/>
      <c r="L641" s="11"/>
    </row>
    <row r="642" spans="1:12" x14ac:dyDescent="0.25">
      <c r="A642" s="8"/>
      <c r="B642" s="45"/>
      <c r="C642" s="45"/>
      <c r="D642" s="45"/>
      <c r="G642" s="13"/>
      <c r="H642" s="13"/>
      <c r="I642" s="13"/>
      <c r="J642" s="11"/>
      <c r="K642" s="13"/>
      <c r="L642" s="13"/>
    </row>
    <row r="643" spans="1:12" x14ac:dyDescent="0.25">
      <c r="A643" s="8"/>
      <c r="B643" s="45"/>
      <c r="C643" s="45"/>
      <c r="D643" s="45"/>
      <c r="G643" s="13"/>
      <c r="H643" s="13"/>
      <c r="I643" s="13"/>
      <c r="J643" s="11"/>
      <c r="K643" s="11"/>
      <c r="L643" s="11"/>
    </row>
    <row r="644" spans="1:12" x14ac:dyDescent="0.25">
      <c r="A644" s="8"/>
      <c r="B644" s="45"/>
      <c r="C644" s="45"/>
      <c r="D644" s="45"/>
      <c r="G644" s="13"/>
      <c r="H644" s="13"/>
      <c r="I644" s="13"/>
      <c r="J644" s="11"/>
      <c r="K644" s="11"/>
      <c r="L644" s="11"/>
    </row>
    <row r="645" spans="1:12" x14ac:dyDescent="0.25">
      <c r="A645" s="8"/>
      <c r="B645" s="45"/>
      <c r="C645" s="45"/>
      <c r="D645" s="45"/>
      <c r="G645" s="13"/>
      <c r="H645" s="13"/>
      <c r="I645" s="13"/>
      <c r="J645" s="11"/>
      <c r="K645" s="11"/>
      <c r="L645" s="11"/>
    </row>
    <row r="646" spans="1:12" x14ac:dyDescent="0.25">
      <c r="A646" s="8"/>
      <c r="B646" s="45"/>
      <c r="C646" s="45"/>
      <c r="D646" s="45"/>
      <c r="G646" s="13"/>
      <c r="H646" s="13"/>
      <c r="I646" s="13"/>
      <c r="J646" s="11"/>
      <c r="K646" s="11"/>
      <c r="L646" s="11"/>
    </row>
    <row r="647" spans="1:12" x14ac:dyDescent="0.25">
      <c r="A647" s="8"/>
      <c r="B647" s="45"/>
      <c r="C647" s="45"/>
      <c r="D647" s="45"/>
      <c r="G647" s="13"/>
      <c r="H647" s="13"/>
      <c r="I647" s="13"/>
      <c r="J647" s="11"/>
      <c r="K647" s="11"/>
      <c r="L647" s="11"/>
    </row>
    <row r="648" spans="1:12" x14ac:dyDescent="0.25">
      <c r="A648" s="8"/>
      <c r="B648" s="45"/>
      <c r="C648" s="45"/>
      <c r="D648" s="45"/>
      <c r="G648" s="13"/>
      <c r="H648" s="13"/>
      <c r="I648" s="13"/>
      <c r="J648" s="11"/>
      <c r="K648" s="11"/>
      <c r="L648" s="11"/>
    </row>
    <row r="649" spans="1:12" x14ac:dyDescent="0.25">
      <c r="A649" s="8"/>
      <c r="B649" s="45"/>
      <c r="C649" s="45"/>
      <c r="D649" s="45"/>
      <c r="G649" s="13"/>
      <c r="H649" s="13"/>
      <c r="I649" s="13"/>
      <c r="J649" s="11"/>
      <c r="K649" s="11"/>
      <c r="L649" s="11"/>
    </row>
    <row r="650" spans="1:12" x14ac:dyDescent="0.25">
      <c r="A650" s="8"/>
      <c r="B650" s="45"/>
      <c r="C650" s="45"/>
      <c r="D650" s="45"/>
      <c r="G650" s="13"/>
      <c r="H650" s="13"/>
      <c r="I650" s="13"/>
      <c r="J650" s="11"/>
      <c r="K650" s="11"/>
      <c r="L650" s="11"/>
    </row>
    <row r="651" spans="1:12" x14ac:dyDescent="0.25">
      <c r="A651" s="8"/>
      <c r="B651" s="45"/>
      <c r="C651" s="45"/>
      <c r="D651" s="45"/>
      <c r="G651" s="13"/>
      <c r="H651" s="13"/>
      <c r="I651" s="13"/>
      <c r="J651" s="11"/>
      <c r="K651" s="11"/>
      <c r="L651" s="11"/>
    </row>
    <row r="652" spans="1:12" x14ac:dyDescent="0.25">
      <c r="A652" s="8"/>
      <c r="B652" s="45"/>
      <c r="C652" s="45"/>
      <c r="D652" s="45"/>
      <c r="G652" s="13"/>
      <c r="H652" s="13"/>
      <c r="I652" s="13"/>
      <c r="J652" s="11"/>
      <c r="K652" s="13"/>
      <c r="L652" s="13"/>
    </row>
    <row r="653" spans="1:12" ht="13.8" thickBot="1" x14ac:dyDescent="0.3">
      <c r="A653" s="8"/>
      <c r="B653" s="45"/>
      <c r="C653" s="45"/>
      <c r="D653" s="45"/>
      <c r="G653" s="42"/>
      <c r="H653" s="42"/>
      <c r="I653" s="42"/>
      <c r="J653" s="43"/>
      <c r="K653" s="43"/>
      <c r="L653" s="43"/>
    </row>
    <row r="654" spans="1:12" x14ac:dyDescent="0.25">
      <c r="A654" s="8"/>
      <c r="B654" s="45"/>
      <c r="C654" s="45"/>
      <c r="D654" s="45"/>
      <c r="G654" s="13"/>
      <c r="H654" s="13"/>
      <c r="I654" s="13"/>
      <c r="J654" s="11"/>
      <c r="K654" s="11"/>
      <c r="L654" s="11"/>
    </row>
    <row r="655" spans="1:12" x14ac:dyDescent="0.25">
      <c r="A655" s="8"/>
      <c r="B655" s="45"/>
      <c r="C655" s="45"/>
      <c r="D655" s="45"/>
      <c r="G655" s="13"/>
      <c r="H655" s="13"/>
      <c r="I655" s="13"/>
      <c r="J655" s="13"/>
      <c r="K655" s="13"/>
      <c r="L655" s="13"/>
    </row>
    <row r="656" spans="1:12" x14ac:dyDescent="0.25">
      <c r="A656" s="8"/>
      <c r="B656" s="45"/>
      <c r="C656" s="45"/>
      <c r="D656" s="45"/>
      <c r="G656" s="13"/>
      <c r="H656" s="13"/>
      <c r="I656" s="13"/>
      <c r="J656" s="13"/>
      <c r="K656" s="13"/>
      <c r="L656" s="13"/>
    </row>
    <row r="657" spans="1:12" x14ac:dyDescent="0.25">
      <c r="A657" s="8"/>
      <c r="B657" s="45"/>
      <c r="C657" s="45"/>
      <c r="D657" s="45"/>
      <c r="G657" s="13"/>
      <c r="H657" s="13"/>
      <c r="I657" s="13"/>
      <c r="J657" s="13"/>
      <c r="K657" s="13"/>
      <c r="L657" s="13"/>
    </row>
    <row r="658" spans="1:12" x14ac:dyDescent="0.25">
      <c r="A658" s="8"/>
      <c r="B658" s="45"/>
      <c r="C658" s="45"/>
      <c r="D658" s="45"/>
      <c r="G658" s="13"/>
      <c r="H658" s="13"/>
      <c r="I658" s="13"/>
      <c r="J658" s="13"/>
      <c r="K658" s="13"/>
      <c r="L658" s="13"/>
    </row>
    <row r="659" spans="1:12" x14ac:dyDescent="0.25">
      <c r="A659" s="8"/>
      <c r="B659" s="45"/>
      <c r="C659" s="45"/>
      <c r="D659" s="45"/>
      <c r="G659" s="13"/>
      <c r="H659" s="13"/>
      <c r="I659" s="13"/>
      <c r="J659" s="11"/>
      <c r="K659" s="11"/>
      <c r="L659" s="11"/>
    </row>
    <row r="660" spans="1:12" x14ac:dyDescent="0.25">
      <c r="A660" s="8"/>
      <c r="B660" s="45"/>
      <c r="C660" s="45"/>
      <c r="D660" s="45"/>
      <c r="G660" s="13"/>
      <c r="H660" s="13"/>
      <c r="I660" s="13"/>
      <c r="J660" s="11"/>
      <c r="K660" s="11"/>
      <c r="L660" s="11"/>
    </row>
    <row r="661" spans="1:12" x14ac:dyDescent="0.25">
      <c r="A661" s="8"/>
      <c r="B661" s="45"/>
      <c r="C661" s="45"/>
      <c r="D661" s="45"/>
      <c r="G661" s="13"/>
      <c r="H661" s="13"/>
      <c r="I661" s="13"/>
      <c r="J661" s="11"/>
      <c r="K661" s="11"/>
      <c r="L661" s="11"/>
    </row>
    <row r="662" spans="1:12" x14ac:dyDescent="0.25">
      <c r="A662" s="8"/>
      <c r="B662" s="45"/>
      <c r="C662" s="45"/>
      <c r="D662" s="45"/>
      <c r="G662" s="13"/>
      <c r="H662" s="13"/>
      <c r="I662" s="13"/>
      <c r="J662" s="11"/>
      <c r="K662" s="11"/>
      <c r="L662" s="11"/>
    </row>
    <row r="663" spans="1:12" x14ac:dyDescent="0.25">
      <c r="A663" s="8"/>
      <c r="B663" s="45"/>
      <c r="C663" s="45"/>
      <c r="D663" s="45"/>
      <c r="G663" s="13"/>
      <c r="H663" s="13"/>
      <c r="I663" s="13"/>
      <c r="J663" s="11"/>
      <c r="K663" s="11"/>
      <c r="L663" s="11"/>
    </row>
    <row r="664" spans="1:12" x14ac:dyDescent="0.25">
      <c r="A664" s="8"/>
      <c r="B664" s="35"/>
      <c r="C664" s="45"/>
      <c r="D664" s="45"/>
      <c r="G664" s="7"/>
      <c r="H664" s="7"/>
      <c r="I664" s="7"/>
      <c r="J664" s="7"/>
      <c r="K664" s="7"/>
      <c r="L664" s="7"/>
    </row>
    <row r="665" spans="1:12" x14ac:dyDescent="0.25">
      <c r="A665" s="8"/>
      <c r="B665" s="45"/>
      <c r="C665" s="45"/>
      <c r="D665" s="45"/>
      <c r="G665" s="13"/>
      <c r="H665" s="13"/>
      <c r="I665" s="13"/>
      <c r="J665" s="11"/>
      <c r="K665" s="11"/>
      <c r="L665" s="11"/>
    </row>
    <row r="666" spans="1:12" x14ac:dyDescent="0.25">
      <c r="A666" s="8"/>
      <c r="B666" s="45"/>
      <c r="C666" s="45"/>
      <c r="D666" s="45"/>
      <c r="G666" s="13"/>
      <c r="H666" s="13"/>
      <c r="I666" s="13"/>
      <c r="J666" s="11"/>
      <c r="K666" s="11"/>
      <c r="L666" s="11"/>
    </row>
    <row r="667" spans="1:12" x14ac:dyDescent="0.25">
      <c r="A667" s="8"/>
      <c r="B667" s="45"/>
      <c r="C667" s="45"/>
      <c r="D667" s="45"/>
      <c r="G667" s="13"/>
      <c r="H667" s="13"/>
      <c r="I667" s="13"/>
      <c r="J667" s="11"/>
      <c r="K667" s="11"/>
      <c r="L667" s="11"/>
    </row>
    <row r="668" spans="1:12" x14ac:dyDescent="0.25">
      <c r="A668" s="8"/>
      <c r="B668" s="45"/>
      <c r="C668" s="45"/>
      <c r="D668" s="45"/>
      <c r="G668" s="13"/>
      <c r="H668" s="13"/>
      <c r="I668" s="13"/>
      <c r="J668" s="11"/>
      <c r="K668" s="11"/>
      <c r="L668" s="11"/>
    </row>
    <row r="669" spans="1:12" x14ac:dyDescent="0.25">
      <c r="A669" s="8"/>
      <c r="B669" s="45"/>
      <c r="C669" s="45"/>
      <c r="D669" s="45"/>
      <c r="G669" s="13"/>
      <c r="H669" s="13"/>
      <c r="I669" s="13"/>
      <c r="J669" s="11"/>
      <c r="K669" s="11"/>
      <c r="L669" s="11"/>
    </row>
    <row r="670" spans="1:12" x14ac:dyDescent="0.25">
      <c r="A670" s="8"/>
      <c r="B670" s="45"/>
      <c r="C670" s="45"/>
      <c r="D670" s="45"/>
      <c r="G670" s="13"/>
      <c r="H670" s="13"/>
      <c r="I670" s="13"/>
      <c r="J670" s="11"/>
      <c r="K670" s="11"/>
      <c r="L670" s="11"/>
    </row>
    <row r="671" spans="1:12" x14ac:dyDescent="0.25">
      <c r="A671" s="8"/>
      <c r="B671" s="45"/>
      <c r="C671" s="45"/>
      <c r="D671" s="45"/>
      <c r="G671" s="13"/>
      <c r="H671" s="13"/>
      <c r="I671" s="13"/>
      <c r="J671" s="11"/>
      <c r="K671" s="11"/>
      <c r="L671" s="11"/>
    </row>
    <row r="672" spans="1:12" ht="13.8" thickBot="1" x14ac:dyDescent="0.3">
      <c r="A672" s="8"/>
      <c r="B672" s="45"/>
      <c r="C672" s="45"/>
      <c r="D672" s="45"/>
      <c r="G672" s="42"/>
      <c r="H672" s="42"/>
      <c r="I672" s="42"/>
      <c r="J672" s="43"/>
      <c r="K672" s="43"/>
      <c r="L672" s="43"/>
    </row>
    <row r="673" spans="1:12" x14ac:dyDescent="0.25">
      <c r="A673" s="8"/>
      <c r="B673" s="45"/>
      <c r="C673" s="45"/>
      <c r="D673" s="45"/>
      <c r="G673" s="13"/>
      <c r="H673" s="13"/>
      <c r="I673" s="13"/>
      <c r="J673" s="13"/>
      <c r="K673" s="13"/>
      <c r="L673" s="13"/>
    </row>
    <row r="674" spans="1:12" x14ac:dyDescent="0.25">
      <c r="A674" s="8"/>
      <c r="B674" s="45"/>
      <c r="C674" s="45"/>
      <c r="D674" s="45"/>
      <c r="G674" s="13"/>
      <c r="H674" s="13"/>
      <c r="I674" s="13"/>
      <c r="J674" s="11"/>
      <c r="K674" s="11"/>
      <c r="L674" s="11"/>
    </row>
    <row r="675" spans="1:12" x14ac:dyDescent="0.25">
      <c r="A675" s="8"/>
      <c r="B675" s="45"/>
      <c r="C675" s="45"/>
      <c r="D675" s="45"/>
      <c r="G675" s="13"/>
      <c r="H675" s="13"/>
      <c r="I675" s="13"/>
      <c r="J675" s="11"/>
      <c r="K675" s="11"/>
      <c r="L675" s="11"/>
    </row>
    <row r="676" spans="1:12" x14ac:dyDescent="0.25">
      <c r="A676" s="8"/>
      <c r="B676" s="45"/>
      <c r="C676" s="45"/>
      <c r="D676" s="45"/>
      <c r="G676" s="13"/>
      <c r="H676" s="13"/>
      <c r="I676" s="13"/>
      <c r="J676" s="11"/>
      <c r="K676" s="11"/>
      <c r="L676" s="11"/>
    </row>
    <row r="677" spans="1:12" x14ac:dyDescent="0.25">
      <c r="A677" s="8"/>
      <c r="B677" s="45"/>
      <c r="C677" s="45"/>
      <c r="D677" s="45"/>
      <c r="G677" s="13"/>
      <c r="H677" s="13"/>
      <c r="I677" s="13"/>
      <c r="J677" s="11"/>
      <c r="K677" s="11"/>
      <c r="L677" s="11"/>
    </row>
    <row r="678" spans="1:12" x14ac:dyDescent="0.25">
      <c r="A678" s="8"/>
      <c r="B678" s="45"/>
      <c r="C678" s="45"/>
      <c r="D678" s="45"/>
      <c r="G678" s="13"/>
      <c r="H678" s="13"/>
      <c r="I678" s="13"/>
      <c r="J678" s="11"/>
      <c r="K678" s="11"/>
      <c r="L678" s="11"/>
    </row>
    <row r="679" spans="1:12" x14ac:dyDescent="0.25">
      <c r="A679" s="8"/>
      <c r="B679" s="45"/>
      <c r="C679" s="45"/>
      <c r="D679" s="45"/>
      <c r="G679" s="13"/>
      <c r="H679" s="13"/>
      <c r="I679" s="13"/>
      <c r="J679" s="11"/>
      <c r="K679" s="11"/>
      <c r="L679" s="11"/>
    </row>
    <row r="680" spans="1:12" x14ac:dyDescent="0.25">
      <c r="A680" s="8"/>
      <c r="B680" s="45"/>
      <c r="C680" s="45"/>
      <c r="D680" s="45"/>
      <c r="G680" s="13"/>
      <c r="H680" s="13"/>
      <c r="I680" s="13"/>
      <c r="J680" s="11"/>
      <c r="K680" s="11"/>
      <c r="L680" s="11"/>
    </row>
    <row r="681" spans="1:12" x14ac:dyDescent="0.25">
      <c r="A681" s="8"/>
      <c r="B681" s="45"/>
      <c r="C681" s="45"/>
      <c r="D681" s="45"/>
      <c r="G681" s="13"/>
      <c r="H681" s="13"/>
      <c r="I681" s="13"/>
      <c r="J681" s="11"/>
      <c r="K681" s="11"/>
      <c r="L681" s="11"/>
    </row>
    <row r="682" spans="1:12" x14ac:dyDescent="0.25">
      <c r="A682" s="8"/>
      <c r="B682" s="45"/>
      <c r="C682" s="45"/>
      <c r="D682" s="45"/>
      <c r="G682" s="13"/>
      <c r="H682" s="13"/>
      <c r="I682" s="13"/>
      <c r="J682" s="11"/>
      <c r="K682" s="11"/>
      <c r="L682" s="11"/>
    </row>
    <row r="683" spans="1:12" x14ac:dyDescent="0.25">
      <c r="A683" s="8"/>
      <c r="B683" s="45"/>
      <c r="C683" s="45"/>
      <c r="D683" s="45"/>
      <c r="G683" s="13"/>
      <c r="H683" s="13"/>
      <c r="I683" s="13"/>
      <c r="J683" s="11"/>
      <c r="K683" s="11"/>
      <c r="L683" s="11"/>
    </row>
    <row r="684" spans="1:12" x14ac:dyDescent="0.25">
      <c r="A684" s="8"/>
      <c r="B684" s="45"/>
      <c r="C684" s="45"/>
      <c r="D684" s="45"/>
      <c r="G684" s="13"/>
      <c r="H684" s="13"/>
      <c r="I684" s="13"/>
      <c r="J684" s="11"/>
      <c r="K684" s="11"/>
      <c r="L684" s="11"/>
    </row>
    <row r="685" spans="1:12" x14ac:dyDescent="0.25">
      <c r="A685" s="8"/>
      <c r="B685" s="45"/>
      <c r="C685" s="45"/>
      <c r="D685" s="45"/>
      <c r="G685" s="7"/>
      <c r="H685" s="7"/>
      <c r="I685" s="7"/>
      <c r="J685" s="7"/>
      <c r="K685" s="7"/>
      <c r="L685" s="7"/>
    </row>
    <row r="686" spans="1:12" x14ac:dyDescent="0.25">
      <c r="A686" s="8"/>
      <c r="B686" s="45"/>
      <c r="C686" s="45"/>
      <c r="D686" s="45"/>
      <c r="G686" s="13"/>
      <c r="H686" s="13"/>
      <c r="I686" s="13"/>
      <c r="J686" s="11"/>
      <c r="K686" s="11"/>
      <c r="L686" s="11"/>
    </row>
    <row r="687" spans="1:12" x14ac:dyDescent="0.25">
      <c r="A687" s="8"/>
      <c r="B687" s="45"/>
      <c r="C687" s="45"/>
      <c r="D687" s="45"/>
      <c r="G687" s="13"/>
      <c r="H687" s="13"/>
      <c r="I687" s="13"/>
      <c r="J687" s="11"/>
      <c r="K687" s="11"/>
      <c r="L687" s="11"/>
    </row>
    <row r="688" spans="1:12" x14ac:dyDescent="0.25">
      <c r="A688" s="8"/>
      <c r="B688" s="45"/>
      <c r="C688" s="45"/>
      <c r="D688" s="45"/>
      <c r="G688" s="13"/>
      <c r="H688" s="13"/>
      <c r="I688" s="13"/>
      <c r="J688" s="11"/>
      <c r="K688" s="11"/>
      <c r="L688" s="11"/>
    </row>
    <row r="689" spans="1:12" x14ac:dyDescent="0.25">
      <c r="A689" s="8"/>
      <c r="B689" s="45"/>
      <c r="C689" s="45"/>
      <c r="D689" s="45"/>
      <c r="G689" s="13"/>
      <c r="H689" s="13"/>
      <c r="I689" s="13"/>
      <c r="J689" s="11"/>
      <c r="K689" s="11"/>
      <c r="L689" s="11"/>
    </row>
    <row r="690" spans="1:12" x14ac:dyDescent="0.25">
      <c r="A690" s="8"/>
      <c r="B690" s="45"/>
      <c r="C690" s="45"/>
      <c r="D690" s="45"/>
      <c r="G690" s="13"/>
      <c r="H690" s="13"/>
      <c r="I690" s="13"/>
      <c r="J690" s="16"/>
      <c r="K690" s="11"/>
      <c r="L690" s="11"/>
    </row>
    <row r="691" spans="1:12" x14ac:dyDescent="0.25">
      <c r="A691" s="8"/>
      <c r="B691" s="45"/>
      <c r="C691" s="45"/>
      <c r="D691" s="45"/>
      <c r="G691" s="13"/>
      <c r="H691" s="11"/>
      <c r="I691" s="11"/>
      <c r="J691" s="11"/>
      <c r="K691" s="11"/>
      <c r="L691" s="11"/>
    </row>
    <row r="692" spans="1:12" x14ac:dyDescent="0.25">
      <c r="A692" s="8"/>
      <c r="B692" s="45"/>
      <c r="C692" s="45"/>
      <c r="D692" s="45"/>
      <c r="G692" s="13"/>
      <c r="H692" s="34"/>
      <c r="I692" s="34"/>
      <c r="J692" s="16"/>
      <c r="K692" s="16"/>
      <c r="L692" s="16"/>
    </row>
    <row r="693" spans="1:12" x14ac:dyDescent="0.25">
      <c r="A693" s="8"/>
      <c r="B693" s="45"/>
      <c r="C693" s="45"/>
      <c r="D693" s="45"/>
      <c r="G693" s="13"/>
      <c r="H693" s="13"/>
      <c r="I693" s="13"/>
      <c r="J693" s="11"/>
      <c r="K693" s="11"/>
      <c r="L693" s="11"/>
    </row>
    <row r="694" spans="1:12" x14ac:dyDescent="0.25">
      <c r="A694" s="8"/>
      <c r="B694" s="45"/>
      <c r="C694" s="45"/>
      <c r="D694" s="45"/>
      <c r="G694" s="13"/>
      <c r="H694" s="13"/>
      <c r="I694" s="13"/>
      <c r="J694" s="11"/>
      <c r="K694" s="11"/>
      <c r="L694" s="11"/>
    </row>
    <row r="695" spans="1:12" x14ac:dyDescent="0.25">
      <c r="A695" s="8"/>
      <c r="B695" s="45"/>
      <c r="C695" s="45"/>
      <c r="D695" s="45"/>
      <c r="G695" s="13"/>
      <c r="H695" s="13"/>
      <c r="I695" s="13"/>
      <c r="J695" s="11"/>
      <c r="K695" s="11"/>
      <c r="L695" s="11"/>
    </row>
    <row r="696" spans="1:12" x14ac:dyDescent="0.25">
      <c r="A696" s="8"/>
      <c r="B696" s="45"/>
      <c r="C696" s="45"/>
      <c r="D696" s="45"/>
      <c r="G696" s="13"/>
      <c r="H696" s="13"/>
      <c r="I696" s="13"/>
      <c r="J696" s="11"/>
      <c r="K696" s="11"/>
      <c r="L696" s="11"/>
    </row>
    <row r="697" spans="1:12" x14ac:dyDescent="0.25">
      <c r="A697" s="8"/>
      <c r="B697" s="45"/>
      <c r="C697" s="45"/>
      <c r="D697" s="45"/>
      <c r="G697" s="13"/>
      <c r="H697" s="13"/>
      <c r="I697" s="13"/>
      <c r="J697" s="11"/>
      <c r="K697" s="11"/>
      <c r="L697" s="11"/>
    </row>
    <row r="698" spans="1:12" ht="13.8" thickBot="1" x14ac:dyDescent="0.3">
      <c r="A698" s="8"/>
      <c r="B698" s="45"/>
      <c r="C698" s="45"/>
      <c r="D698" s="45"/>
      <c r="G698" s="42"/>
      <c r="H698" s="42"/>
      <c r="I698" s="42"/>
      <c r="J698" s="43"/>
      <c r="K698" s="43"/>
      <c r="L698" s="43"/>
    </row>
    <row r="699" spans="1:12" x14ac:dyDescent="0.25">
      <c r="A699" s="8"/>
      <c r="B699" s="45"/>
      <c r="C699" s="45"/>
      <c r="D699" s="45"/>
      <c r="G699" s="13"/>
      <c r="H699" s="13"/>
      <c r="I699" s="13"/>
      <c r="J699" s="11"/>
      <c r="K699" s="11"/>
      <c r="L699" s="11"/>
    </row>
    <row r="700" spans="1:12" x14ac:dyDescent="0.25">
      <c r="A700" s="8"/>
      <c r="B700" s="45"/>
      <c r="C700" s="45"/>
      <c r="D700" s="45"/>
      <c r="G700" s="13"/>
      <c r="H700" s="13"/>
      <c r="I700" s="13"/>
      <c r="J700" s="11"/>
      <c r="K700" s="11"/>
      <c r="L700" s="11"/>
    </row>
    <row r="701" spans="1:12" x14ac:dyDescent="0.25">
      <c r="A701" s="8"/>
      <c r="B701" s="45"/>
      <c r="C701" s="45"/>
      <c r="D701" s="45"/>
      <c r="G701" s="13"/>
      <c r="H701" s="13"/>
      <c r="I701" s="13"/>
      <c r="J701" s="13"/>
      <c r="K701" s="13"/>
      <c r="L701" s="13"/>
    </row>
    <row r="702" spans="1:12" x14ac:dyDescent="0.25">
      <c r="A702" s="8"/>
      <c r="B702" s="45"/>
      <c r="C702" s="45"/>
      <c r="D702" s="45"/>
      <c r="G702" s="13"/>
      <c r="H702" s="13"/>
      <c r="I702" s="13"/>
      <c r="J702" s="11"/>
      <c r="K702" s="11"/>
      <c r="L702" s="11"/>
    </row>
    <row r="703" spans="1:12" x14ac:dyDescent="0.25">
      <c r="A703" s="8"/>
      <c r="B703" s="45"/>
      <c r="C703" s="45"/>
      <c r="D703" s="45"/>
      <c r="G703" s="13"/>
      <c r="H703" s="13"/>
      <c r="I703" s="13"/>
      <c r="J703" s="11"/>
      <c r="K703" s="11"/>
      <c r="L703" s="11"/>
    </row>
    <row r="704" spans="1:12" x14ac:dyDescent="0.25">
      <c r="A704" s="8"/>
      <c r="B704" s="45"/>
      <c r="C704" s="45"/>
      <c r="D704" s="45"/>
      <c r="G704" s="13"/>
      <c r="H704" s="13"/>
      <c r="I704" s="13"/>
      <c r="J704" s="11"/>
      <c r="K704" s="11"/>
      <c r="L704" s="11"/>
    </row>
    <row r="705" spans="1:12" x14ac:dyDescent="0.25">
      <c r="A705" s="8"/>
      <c r="B705" s="45"/>
      <c r="C705" s="45"/>
      <c r="D705" s="45"/>
      <c r="G705" s="13"/>
      <c r="H705" s="13"/>
      <c r="I705" s="13"/>
      <c r="J705" s="11"/>
      <c r="K705" s="11"/>
      <c r="L705" s="11"/>
    </row>
    <row r="706" spans="1:12" x14ac:dyDescent="0.25">
      <c r="A706" s="8"/>
      <c r="B706" s="45"/>
      <c r="C706" s="45"/>
      <c r="D706" s="45"/>
      <c r="G706" s="13"/>
      <c r="H706" s="13"/>
      <c r="I706" s="13"/>
      <c r="J706" s="11"/>
      <c r="K706" s="11"/>
      <c r="L706" s="11"/>
    </row>
    <row r="707" spans="1:12" x14ac:dyDescent="0.25">
      <c r="A707" s="8"/>
      <c r="B707" s="45"/>
      <c r="C707" s="45"/>
      <c r="D707" s="45"/>
      <c r="G707" s="38"/>
      <c r="H707" s="7"/>
      <c r="I707" s="7"/>
      <c r="J707" s="38"/>
      <c r="K707" s="39"/>
      <c r="L707" s="39"/>
    </row>
    <row r="708" spans="1:12" x14ac:dyDescent="0.25">
      <c r="A708" s="8"/>
      <c r="B708" s="45"/>
      <c r="C708" s="45"/>
      <c r="D708" s="45"/>
      <c r="G708" s="13"/>
      <c r="H708" s="13"/>
      <c r="I708" s="13"/>
      <c r="J708" s="11"/>
      <c r="K708" s="11"/>
      <c r="L708" s="11"/>
    </row>
    <row r="709" spans="1:12" x14ac:dyDescent="0.25">
      <c r="A709" s="8"/>
      <c r="B709" s="45"/>
      <c r="C709" s="45"/>
      <c r="D709" s="45"/>
      <c r="G709" s="13"/>
      <c r="H709" s="13"/>
      <c r="I709" s="13"/>
      <c r="J709" s="11"/>
      <c r="K709" s="11"/>
      <c r="L709" s="11"/>
    </row>
    <row r="710" spans="1:12" x14ac:dyDescent="0.25">
      <c r="A710" s="8"/>
      <c r="B710" s="45"/>
      <c r="C710" s="45"/>
      <c r="D710" s="45"/>
      <c r="G710" s="13"/>
      <c r="H710" s="13"/>
      <c r="I710" s="13"/>
      <c r="J710" s="11"/>
      <c r="K710" s="11"/>
      <c r="L710" s="11"/>
    </row>
    <row r="711" spans="1:12" x14ac:dyDescent="0.25">
      <c r="A711" s="8"/>
      <c r="B711" s="45"/>
      <c r="C711" s="45"/>
      <c r="D711" s="45"/>
      <c r="G711" s="13"/>
      <c r="H711" s="13"/>
      <c r="I711" s="13"/>
      <c r="J711" s="11"/>
      <c r="K711" s="11"/>
      <c r="L711" s="11"/>
    </row>
    <row r="712" spans="1:12" x14ac:dyDescent="0.25">
      <c r="A712" s="8"/>
      <c r="B712" s="45"/>
      <c r="C712" s="45"/>
      <c r="D712" s="45"/>
      <c r="G712" s="13"/>
      <c r="H712" s="13"/>
      <c r="I712" s="13"/>
      <c r="J712" s="11"/>
      <c r="K712" s="11"/>
      <c r="L712" s="11"/>
    </row>
    <row r="713" spans="1:12" x14ac:dyDescent="0.25">
      <c r="A713" s="8"/>
      <c r="B713" s="45"/>
      <c r="C713" s="45"/>
      <c r="D713" s="45"/>
      <c r="G713" s="13"/>
      <c r="H713" s="13"/>
      <c r="I713" s="13"/>
      <c r="J713" s="11"/>
      <c r="K713" s="11"/>
      <c r="L713" s="11"/>
    </row>
    <row r="714" spans="1:12" x14ac:dyDescent="0.25">
      <c r="A714" s="8"/>
      <c r="B714" s="45"/>
      <c r="C714" s="45"/>
      <c r="D714" s="45"/>
      <c r="G714" s="13"/>
      <c r="H714" s="13"/>
      <c r="I714" s="13"/>
      <c r="J714" s="11"/>
      <c r="K714" s="11"/>
      <c r="L714" s="11"/>
    </row>
    <row r="715" spans="1:12" x14ac:dyDescent="0.25">
      <c r="A715" s="8"/>
      <c r="B715" s="45"/>
      <c r="C715" s="45"/>
      <c r="D715" s="45"/>
      <c r="G715" s="13"/>
      <c r="H715" s="13"/>
      <c r="I715" s="13"/>
      <c r="J715" s="11"/>
      <c r="K715" s="13"/>
      <c r="L715" s="13"/>
    </row>
    <row r="716" spans="1:12" x14ac:dyDescent="0.25">
      <c r="A716" s="8"/>
      <c r="B716" s="45"/>
      <c r="C716" s="45"/>
      <c r="D716" s="45"/>
      <c r="G716" s="13"/>
      <c r="H716" s="13"/>
      <c r="I716" s="13"/>
      <c r="J716" s="11"/>
      <c r="K716" s="11"/>
      <c r="L716" s="11"/>
    </row>
    <row r="717" spans="1:12" x14ac:dyDescent="0.25">
      <c r="A717" s="8"/>
      <c r="B717" s="45"/>
      <c r="C717" s="45"/>
      <c r="D717" s="45"/>
      <c r="G717" s="13"/>
      <c r="H717" s="13"/>
      <c r="I717" s="13"/>
      <c r="J717" s="11"/>
      <c r="K717" s="11"/>
      <c r="L717" s="11"/>
    </row>
    <row r="718" spans="1:12" ht="13.8" thickBot="1" x14ac:dyDescent="0.3">
      <c r="A718" s="8"/>
      <c r="B718" s="45"/>
      <c r="C718" s="45"/>
      <c r="D718" s="45"/>
      <c r="G718" s="42"/>
      <c r="H718" s="42"/>
      <c r="I718" s="42"/>
      <c r="J718" s="43"/>
      <c r="K718" s="43"/>
      <c r="L718" s="43"/>
    </row>
    <row r="719" spans="1:12" x14ac:dyDescent="0.25">
      <c r="A719" s="8"/>
      <c r="B719" s="45"/>
      <c r="C719" s="45"/>
      <c r="D719" s="45"/>
      <c r="G719" s="13"/>
      <c r="H719" s="13"/>
      <c r="I719" s="13"/>
      <c r="J719" s="11"/>
      <c r="K719" s="11"/>
      <c r="L719" s="11"/>
    </row>
    <row r="720" spans="1:12" x14ac:dyDescent="0.25">
      <c r="A720" s="8"/>
      <c r="B720" s="45"/>
      <c r="C720" s="45"/>
      <c r="D720" s="45"/>
      <c r="G720" s="13"/>
      <c r="H720" s="13"/>
      <c r="I720" s="13"/>
      <c r="J720" s="13"/>
      <c r="K720" s="13"/>
      <c r="L720" s="13"/>
    </row>
    <row r="721" spans="1:12" x14ac:dyDescent="0.25">
      <c r="A721" s="8"/>
      <c r="B721" s="45"/>
      <c r="C721" s="45"/>
      <c r="D721" s="45"/>
      <c r="G721" s="13"/>
      <c r="H721" s="13"/>
      <c r="I721" s="13"/>
      <c r="J721" s="11"/>
      <c r="K721" s="11"/>
      <c r="L721" s="11"/>
    </row>
    <row r="722" spans="1:12" x14ac:dyDescent="0.25">
      <c r="A722" s="8"/>
      <c r="B722" s="45"/>
      <c r="C722" s="45"/>
      <c r="D722" s="45"/>
      <c r="G722" s="13"/>
      <c r="H722" s="13"/>
      <c r="I722" s="13"/>
      <c r="J722" s="11"/>
      <c r="K722" s="11"/>
      <c r="L722" s="11"/>
    </row>
    <row r="723" spans="1:12" x14ac:dyDescent="0.25">
      <c r="A723" s="8"/>
      <c r="B723" s="45"/>
      <c r="C723" s="45"/>
      <c r="D723" s="45"/>
      <c r="G723" s="13"/>
      <c r="H723" s="13"/>
      <c r="I723" s="13"/>
      <c r="J723" s="11"/>
      <c r="K723" s="11"/>
      <c r="L723" s="11"/>
    </row>
    <row r="724" spans="1:12" x14ac:dyDescent="0.25">
      <c r="A724" s="8"/>
      <c r="B724" s="45"/>
      <c r="C724" s="45"/>
      <c r="D724" s="45"/>
      <c r="G724" s="13"/>
      <c r="H724" s="13"/>
      <c r="I724" s="13"/>
      <c r="J724" s="11"/>
      <c r="K724" s="11"/>
      <c r="L724" s="11"/>
    </row>
    <row r="725" spans="1:12" x14ac:dyDescent="0.25">
      <c r="A725" s="8"/>
      <c r="B725" s="45"/>
      <c r="C725" s="45"/>
      <c r="D725" s="45"/>
      <c r="G725" s="13"/>
      <c r="H725" s="13"/>
      <c r="I725" s="13"/>
      <c r="J725" s="11"/>
      <c r="K725" s="11"/>
      <c r="L725" s="11"/>
    </row>
    <row r="726" spans="1:12" x14ac:dyDescent="0.25">
      <c r="A726" s="8"/>
      <c r="B726" s="45"/>
      <c r="C726" s="45"/>
      <c r="D726" s="45"/>
      <c r="G726" s="13"/>
      <c r="H726" s="13"/>
      <c r="I726" s="13"/>
      <c r="J726" s="11"/>
      <c r="K726" s="11"/>
      <c r="L726" s="11"/>
    </row>
    <row r="727" spans="1:12" x14ac:dyDescent="0.25">
      <c r="A727" s="8"/>
      <c r="B727" s="45"/>
      <c r="C727" s="45"/>
      <c r="D727" s="45"/>
      <c r="G727" s="7"/>
      <c r="H727" s="7"/>
      <c r="I727" s="7"/>
      <c r="J727" s="7"/>
      <c r="K727" s="7"/>
      <c r="L727" s="7"/>
    </row>
    <row r="728" spans="1:12" x14ac:dyDescent="0.25">
      <c r="A728" s="8"/>
      <c r="B728" s="45"/>
      <c r="C728" s="45"/>
      <c r="D728" s="45"/>
      <c r="G728" s="13"/>
      <c r="H728" s="13"/>
      <c r="I728" s="13"/>
      <c r="J728" s="11"/>
      <c r="K728" s="11"/>
      <c r="L728" s="11"/>
    </row>
    <row r="729" spans="1:12" x14ac:dyDescent="0.25">
      <c r="A729" s="8"/>
      <c r="B729" s="45"/>
      <c r="C729" s="45"/>
      <c r="D729" s="45"/>
      <c r="G729" s="13"/>
      <c r="H729" s="13"/>
      <c r="I729" s="13"/>
      <c r="J729" s="11"/>
      <c r="K729" s="11"/>
      <c r="L729" s="11"/>
    </row>
    <row r="730" spans="1:12" x14ac:dyDescent="0.25">
      <c r="A730" s="8"/>
      <c r="B730" s="45"/>
      <c r="C730" s="45"/>
      <c r="D730" s="45"/>
      <c r="G730" s="13"/>
      <c r="H730" s="34"/>
      <c r="I730" s="34"/>
      <c r="J730" s="11"/>
      <c r="K730" s="11"/>
      <c r="L730" s="11"/>
    </row>
    <row r="731" spans="1:12" x14ac:dyDescent="0.25">
      <c r="A731" s="8"/>
      <c r="B731" s="45"/>
      <c r="C731" s="45"/>
      <c r="D731" s="45"/>
      <c r="G731" s="13"/>
      <c r="H731" s="13"/>
      <c r="I731" s="13"/>
      <c r="J731" s="11"/>
      <c r="K731" s="11"/>
      <c r="L731" s="11"/>
    </row>
    <row r="732" spans="1:12" x14ac:dyDescent="0.25">
      <c r="A732" s="8"/>
      <c r="B732" s="45"/>
      <c r="C732" s="45"/>
      <c r="D732" s="45"/>
      <c r="G732" s="13"/>
      <c r="H732" s="13"/>
      <c r="I732" s="13"/>
      <c r="J732" s="11"/>
      <c r="K732" s="11"/>
      <c r="L732" s="11"/>
    </row>
    <row r="733" spans="1:12" x14ac:dyDescent="0.25">
      <c r="A733" s="8"/>
      <c r="B733" s="45"/>
      <c r="C733" s="45"/>
      <c r="D733" s="45"/>
      <c r="G733" s="13"/>
      <c r="H733" s="13"/>
      <c r="I733" s="13"/>
      <c r="J733" s="11"/>
      <c r="K733" s="11"/>
      <c r="L733" s="11"/>
    </row>
    <row r="734" spans="1:12" x14ac:dyDescent="0.25">
      <c r="A734" s="8"/>
      <c r="B734" s="45"/>
      <c r="C734" s="45"/>
      <c r="D734" s="45"/>
      <c r="G734" s="13"/>
      <c r="H734" s="13"/>
      <c r="I734" s="13"/>
      <c r="J734" s="11"/>
      <c r="K734" s="11"/>
      <c r="L734" s="11"/>
    </row>
    <row r="735" spans="1:12" x14ac:dyDescent="0.25">
      <c r="A735" s="8"/>
      <c r="B735" s="45"/>
      <c r="C735" s="45"/>
      <c r="D735" s="45"/>
      <c r="G735" s="13"/>
      <c r="H735" s="34"/>
      <c r="I735" s="34"/>
      <c r="J735" s="11"/>
      <c r="K735" s="11"/>
      <c r="L735" s="11"/>
    </row>
    <row r="736" spans="1:12" x14ac:dyDescent="0.25">
      <c r="A736" s="8"/>
      <c r="B736" s="45"/>
      <c r="C736" s="45"/>
      <c r="D736" s="45"/>
      <c r="G736" s="13"/>
      <c r="H736" s="13"/>
      <c r="I736" s="13"/>
      <c r="J736" s="11"/>
      <c r="K736" s="11"/>
      <c r="L736" s="11"/>
    </row>
    <row r="737" spans="1:12" x14ac:dyDescent="0.25">
      <c r="A737" s="8"/>
      <c r="B737" s="45"/>
      <c r="C737" s="45"/>
      <c r="D737" s="45"/>
      <c r="G737" s="13"/>
      <c r="H737" s="13"/>
      <c r="I737" s="13"/>
      <c r="J737" s="11"/>
      <c r="K737" s="11"/>
      <c r="L737" s="11"/>
    </row>
    <row r="738" spans="1:12" ht="13.8" thickBot="1" x14ac:dyDescent="0.3">
      <c r="A738" s="8"/>
      <c r="B738" s="45"/>
      <c r="C738" s="45"/>
      <c r="D738" s="45"/>
      <c r="G738" s="42"/>
      <c r="H738" s="42"/>
      <c r="I738" s="42"/>
      <c r="J738" s="47"/>
      <c r="K738" s="43"/>
      <c r="L738" s="43"/>
    </row>
    <row r="739" spans="1:12" x14ac:dyDescent="0.25">
      <c r="A739" s="8"/>
      <c r="B739" s="45"/>
      <c r="C739" s="45"/>
      <c r="D739" s="45"/>
      <c r="G739" s="13"/>
      <c r="H739" s="13"/>
      <c r="I739" s="13"/>
      <c r="J739" s="11"/>
      <c r="K739" s="11"/>
      <c r="L739" s="11"/>
    </row>
    <row r="740" spans="1:12" x14ac:dyDescent="0.25">
      <c r="A740" s="8"/>
      <c r="B740" s="45"/>
      <c r="C740" s="45"/>
      <c r="D740" s="45"/>
      <c r="G740" s="13"/>
      <c r="H740" s="13"/>
      <c r="I740" s="13"/>
      <c r="J740" s="11"/>
      <c r="K740" s="11"/>
      <c r="L740" s="11"/>
    </row>
    <row r="741" spans="1:12" x14ac:dyDescent="0.25">
      <c r="A741" s="8"/>
      <c r="B741" s="45"/>
      <c r="C741" s="45"/>
      <c r="D741" s="45"/>
      <c r="G741" s="13"/>
      <c r="H741" s="13"/>
      <c r="I741" s="13"/>
      <c r="J741" s="13"/>
      <c r="K741" s="13"/>
      <c r="L741" s="13"/>
    </row>
    <row r="742" spans="1:12" x14ac:dyDescent="0.25">
      <c r="A742" s="8"/>
      <c r="B742" s="45"/>
      <c r="C742" s="45"/>
      <c r="D742" s="45"/>
      <c r="G742" s="13"/>
      <c r="H742" s="13"/>
      <c r="I742" s="13"/>
      <c r="J742" s="11"/>
      <c r="K742" s="11"/>
      <c r="L742" s="11"/>
    </row>
    <row r="743" spans="1:12" x14ac:dyDescent="0.25">
      <c r="A743" s="8"/>
      <c r="B743" s="45"/>
      <c r="C743" s="45"/>
      <c r="D743" s="45"/>
      <c r="G743" s="13"/>
      <c r="H743" s="13"/>
      <c r="I743" s="13"/>
      <c r="J743" s="11"/>
      <c r="K743" s="11"/>
      <c r="L743" s="11"/>
    </row>
    <row r="744" spans="1:12" x14ac:dyDescent="0.25">
      <c r="A744" s="8"/>
      <c r="B744" s="45"/>
      <c r="C744" s="45"/>
      <c r="D744" s="45"/>
      <c r="G744" s="13"/>
      <c r="H744" s="13"/>
      <c r="I744" s="13"/>
      <c r="J744" s="11"/>
      <c r="K744" s="11"/>
      <c r="L744" s="11"/>
    </row>
    <row r="745" spans="1:12" x14ac:dyDescent="0.25">
      <c r="A745" s="8"/>
      <c r="B745" s="45"/>
      <c r="C745" s="45"/>
      <c r="D745" s="45"/>
      <c r="G745" s="13"/>
      <c r="H745" s="13"/>
      <c r="I745" s="13"/>
      <c r="J745" s="11"/>
      <c r="K745" s="11"/>
      <c r="L745" s="11"/>
    </row>
    <row r="746" spans="1:12" x14ac:dyDescent="0.25">
      <c r="A746" s="8"/>
      <c r="B746" s="45"/>
      <c r="C746" s="45"/>
      <c r="D746" s="45"/>
      <c r="G746" s="13"/>
      <c r="H746" s="13"/>
      <c r="I746" s="13"/>
      <c r="J746" s="11"/>
      <c r="K746" s="11"/>
      <c r="L746" s="11"/>
    </row>
    <row r="747" spans="1:12" x14ac:dyDescent="0.25">
      <c r="A747" s="8"/>
      <c r="B747" s="45"/>
      <c r="C747" s="45"/>
      <c r="D747" s="45"/>
      <c r="G747" s="13"/>
      <c r="H747" s="13"/>
      <c r="I747" s="13"/>
      <c r="J747" s="11"/>
      <c r="K747" s="11"/>
      <c r="L747" s="11"/>
    </row>
    <row r="748" spans="1:12" x14ac:dyDescent="0.25">
      <c r="A748" s="8"/>
      <c r="B748" s="45"/>
      <c r="C748" s="45"/>
      <c r="D748" s="45"/>
      <c r="G748" s="38"/>
      <c r="H748" s="38"/>
      <c r="I748" s="38"/>
      <c r="J748" s="39"/>
      <c r="K748" s="39"/>
      <c r="L748" s="39"/>
    </row>
    <row r="749" spans="1:12" x14ac:dyDescent="0.25">
      <c r="A749" s="8"/>
      <c r="B749" s="45"/>
      <c r="C749" s="45"/>
      <c r="D749" s="45"/>
      <c r="G749" s="13"/>
      <c r="H749" s="13"/>
      <c r="I749" s="13"/>
      <c r="J749" s="11"/>
      <c r="K749" s="11"/>
      <c r="L749" s="11"/>
    </row>
    <row r="750" spans="1:12" x14ac:dyDescent="0.25">
      <c r="A750" s="8"/>
      <c r="B750" s="45"/>
      <c r="C750" s="45"/>
      <c r="D750" s="45"/>
      <c r="G750" s="13"/>
      <c r="H750" s="13"/>
      <c r="I750" s="13"/>
      <c r="J750" s="11"/>
      <c r="K750" s="11"/>
      <c r="L750" s="11"/>
    </row>
    <row r="751" spans="1:12" x14ac:dyDescent="0.25">
      <c r="A751" s="8"/>
      <c r="B751" s="45"/>
      <c r="C751" s="45"/>
      <c r="D751" s="45"/>
      <c r="G751" s="13"/>
      <c r="H751" s="13"/>
      <c r="I751" s="13"/>
      <c r="J751" s="11"/>
      <c r="K751" s="11"/>
      <c r="L751" s="11"/>
    </row>
    <row r="752" spans="1:12" x14ac:dyDescent="0.25">
      <c r="A752" s="8"/>
      <c r="B752" s="45"/>
      <c r="C752" s="45"/>
      <c r="D752" s="45"/>
      <c r="G752" s="13"/>
      <c r="H752" s="13"/>
      <c r="I752" s="13"/>
      <c r="J752" s="11"/>
      <c r="K752" s="11"/>
      <c r="L752" s="11"/>
    </row>
    <row r="753" spans="1:12" x14ac:dyDescent="0.25">
      <c r="A753" s="8"/>
      <c r="B753" s="45"/>
      <c r="C753" s="45"/>
      <c r="D753" s="45"/>
      <c r="G753" s="13"/>
      <c r="H753" s="13"/>
      <c r="I753" s="13"/>
      <c r="J753" s="11"/>
      <c r="K753" s="11"/>
      <c r="L753" s="11"/>
    </row>
    <row r="754" spans="1:12" x14ac:dyDescent="0.25">
      <c r="A754" s="8"/>
      <c r="B754" s="45"/>
      <c r="C754" s="45"/>
      <c r="D754" s="45"/>
      <c r="G754" s="13"/>
      <c r="H754" s="13"/>
      <c r="I754" s="13"/>
      <c r="J754" s="11"/>
      <c r="K754" s="11"/>
      <c r="L754" s="11"/>
    </row>
    <row r="755" spans="1:12" x14ac:dyDescent="0.25">
      <c r="A755" s="8"/>
      <c r="B755" s="45"/>
      <c r="C755" s="45"/>
      <c r="D755" s="45"/>
      <c r="G755" s="13"/>
      <c r="H755" s="13"/>
      <c r="I755" s="13"/>
      <c r="J755" s="11"/>
      <c r="K755" s="11"/>
      <c r="L755" s="11"/>
    </row>
    <row r="756" spans="1:12" x14ac:dyDescent="0.25">
      <c r="A756" s="8"/>
      <c r="B756" s="45"/>
      <c r="C756" s="45"/>
      <c r="D756" s="45"/>
      <c r="G756" s="13"/>
      <c r="H756" s="13"/>
      <c r="I756" s="13"/>
      <c r="J756" s="11"/>
      <c r="K756" s="11"/>
      <c r="L756" s="11"/>
    </row>
    <row r="757" spans="1:12" x14ac:dyDescent="0.25">
      <c r="A757" s="8"/>
      <c r="B757" s="45"/>
      <c r="C757" s="45"/>
      <c r="D757" s="45"/>
      <c r="G757" s="13"/>
      <c r="H757" s="13"/>
      <c r="I757" s="13"/>
      <c r="J757" s="11"/>
      <c r="K757" s="11"/>
      <c r="L757" s="11"/>
    </row>
    <row r="758" spans="1:12" x14ac:dyDescent="0.25">
      <c r="A758" s="8"/>
      <c r="B758" s="45"/>
      <c r="C758" s="45"/>
      <c r="D758" s="45"/>
      <c r="G758" s="13"/>
      <c r="H758" s="13"/>
      <c r="I758" s="13"/>
      <c r="J758" s="11"/>
      <c r="K758" s="11"/>
      <c r="L758" s="11"/>
    </row>
    <row r="759" spans="1:12" x14ac:dyDescent="0.25">
      <c r="A759" s="8"/>
      <c r="B759" s="45"/>
      <c r="C759" s="45"/>
      <c r="D759" s="45"/>
      <c r="G759" s="13"/>
      <c r="H759" s="13"/>
      <c r="I759" s="13"/>
      <c r="J759" s="11"/>
      <c r="K759" s="11"/>
      <c r="L759" s="11"/>
    </row>
    <row r="760" spans="1:12" x14ac:dyDescent="0.25">
      <c r="A760" s="8"/>
      <c r="B760" s="45"/>
      <c r="C760" s="45"/>
      <c r="D760" s="45"/>
      <c r="G760" s="13"/>
      <c r="H760" s="13"/>
      <c r="I760" s="13"/>
      <c r="J760" s="11"/>
      <c r="K760" s="11"/>
      <c r="L760" s="11"/>
    </row>
    <row r="761" spans="1:12" x14ac:dyDescent="0.25">
      <c r="A761" s="8"/>
      <c r="B761" s="45"/>
      <c r="C761" s="45"/>
      <c r="D761" s="45"/>
      <c r="G761" s="13"/>
      <c r="H761" s="13"/>
      <c r="I761" s="13"/>
      <c r="J761" s="11"/>
      <c r="K761" s="11"/>
      <c r="L761" s="11"/>
    </row>
    <row r="762" spans="1:12" x14ac:dyDescent="0.25">
      <c r="A762" s="8"/>
      <c r="B762" s="45"/>
      <c r="C762" s="45"/>
      <c r="D762" s="45"/>
      <c r="G762" s="13"/>
      <c r="H762" s="13"/>
      <c r="I762" s="13"/>
      <c r="J762" s="11"/>
      <c r="K762" s="11"/>
      <c r="L762" s="11"/>
    </row>
    <row r="763" spans="1:12" x14ac:dyDescent="0.25">
      <c r="A763" s="8"/>
      <c r="B763" s="45"/>
      <c r="C763" s="45"/>
      <c r="D763" s="45"/>
      <c r="G763" s="13"/>
      <c r="H763" s="13"/>
      <c r="I763" s="13"/>
      <c r="J763" s="11"/>
      <c r="K763" s="11"/>
      <c r="L763" s="11"/>
    </row>
    <row r="764" spans="1:12" x14ac:dyDescent="0.25">
      <c r="A764" s="8"/>
      <c r="B764" s="45"/>
      <c r="C764" s="45"/>
      <c r="D764" s="45"/>
      <c r="G764" s="13"/>
      <c r="H764" s="13"/>
      <c r="I764" s="13"/>
      <c r="J764" s="11"/>
      <c r="K764" s="11"/>
      <c r="L764" s="11"/>
    </row>
    <row r="765" spans="1:12" x14ac:dyDescent="0.25">
      <c r="A765" s="8"/>
      <c r="B765" s="45"/>
      <c r="C765" s="45"/>
      <c r="D765" s="45"/>
      <c r="G765" s="13"/>
      <c r="H765" s="13"/>
      <c r="I765" s="13"/>
      <c r="J765" s="11"/>
      <c r="K765" s="11"/>
      <c r="L765" s="11"/>
    </row>
    <row r="766" spans="1:12" x14ac:dyDescent="0.25">
      <c r="A766" s="8"/>
      <c r="B766" s="45"/>
      <c r="C766" s="45"/>
      <c r="D766" s="45"/>
      <c r="G766" s="13"/>
      <c r="H766" s="13"/>
      <c r="I766" s="13"/>
      <c r="J766" s="11"/>
      <c r="K766" s="11"/>
      <c r="L766" s="11"/>
    </row>
    <row r="767" spans="1:12" x14ac:dyDescent="0.25">
      <c r="A767" s="8"/>
      <c r="B767" s="45"/>
      <c r="C767" s="45"/>
      <c r="D767" s="45"/>
      <c r="G767" s="13"/>
      <c r="H767" s="13"/>
      <c r="I767" s="13"/>
      <c r="J767" s="11"/>
      <c r="K767" s="11"/>
      <c r="L767" s="11"/>
    </row>
    <row r="768" spans="1:12" x14ac:dyDescent="0.25">
      <c r="A768" s="8"/>
      <c r="B768" s="45"/>
      <c r="C768" s="45"/>
      <c r="D768" s="45"/>
      <c r="G768" s="13"/>
      <c r="H768" s="13"/>
      <c r="I768" s="13"/>
      <c r="J768" s="11"/>
      <c r="K768" s="11"/>
      <c r="L768" s="11"/>
    </row>
    <row r="769" spans="1:12" x14ac:dyDescent="0.25">
      <c r="A769" s="8"/>
      <c r="B769" s="45"/>
      <c r="C769" s="45"/>
      <c r="D769" s="45"/>
      <c r="G769" s="13"/>
      <c r="H769" s="13"/>
      <c r="I769" s="13"/>
      <c r="J769" s="11"/>
      <c r="K769" s="11"/>
      <c r="L769" s="11"/>
    </row>
    <row r="770" spans="1:12" ht="13.8" thickBot="1" x14ac:dyDescent="0.3">
      <c r="A770" s="8"/>
      <c r="B770" s="45"/>
      <c r="C770" s="45"/>
      <c r="D770" s="45"/>
      <c r="G770" s="42"/>
      <c r="H770" s="42"/>
      <c r="I770" s="42"/>
      <c r="J770" s="43"/>
      <c r="K770" s="43"/>
      <c r="L770" s="43"/>
    </row>
    <row r="772" spans="1:12" x14ac:dyDescent="0.25">
      <c r="A772" s="8"/>
      <c r="B772" s="45"/>
      <c r="C772" s="45"/>
      <c r="D772" s="45"/>
      <c r="G772" s="13"/>
      <c r="H772" s="13"/>
      <c r="I772" s="13"/>
      <c r="J772" s="13"/>
      <c r="K772" s="13"/>
      <c r="L772" s="13"/>
    </row>
    <row r="773" spans="1:12" x14ac:dyDescent="0.25">
      <c r="A773" s="8"/>
      <c r="B773" s="45"/>
      <c r="C773" s="45"/>
      <c r="D773" s="45"/>
      <c r="G773" s="13"/>
      <c r="H773" s="13"/>
      <c r="I773" s="13"/>
      <c r="J773" s="11"/>
      <c r="K773" s="11"/>
      <c r="L773" s="11"/>
    </row>
    <row r="774" spans="1:12" x14ac:dyDescent="0.25">
      <c r="A774" s="8"/>
      <c r="B774" s="45"/>
      <c r="C774" s="45"/>
      <c r="D774" s="45"/>
      <c r="G774" s="13"/>
      <c r="H774" s="13"/>
      <c r="I774" s="13"/>
      <c r="J774" s="11"/>
      <c r="K774" s="11"/>
      <c r="L774" s="11"/>
    </row>
    <row r="775" spans="1:12" x14ac:dyDescent="0.25">
      <c r="A775" s="8"/>
      <c r="B775" s="45"/>
      <c r="C775" s="45"/>
      <c r="D775" s="45"/>
      <c r="G775" s="13"/>
      <c r="H775" s="13"/>
      <c r="I775" s="13"/>
      <c r="J775" s="11"/>
      <c r="K775" s="11"/>
      <c r="L775" s="11"/>
    </row>
    <row r="776" spans="1:12" x14ac:dyDescent="0.25">
      <c r="A776" s="8"/>
      <c r="B776" s="45"/>
      <c r="C776" s="45"/>
      <c r="D776" s="45"/>
      <c r="G776" s="13"/>
      <c r="H776" s="13"/>
      <c r="I776" s="13"/>
      <c r="J776" s="11"/>
      <c r="K776" s="11"/>
      <c r="L776" s="11"/>
    </row>
    <row r="777" spans="1:12" x14ac:dyDescent="0.25">
      <c r="A777" s="8"/>
      <c r="B777" s="45"/>
      <c r="C777" s="45"/>
      <c r="D777" s="45"/>
      <c r="G777" s="38"/>
      <c r="H777" s="38"/>
      <c r="I777" s="38"/>
      <c r="J777" s="39"/>
      <c r="K777" s="39"/>
      <c r="L777" s="39"/>
    </row>
    <row r="778" spans="1:12" x14ac:dyDescent="0.25">
      <c r="A778" s="8"/>
      <c r="B778" s="45"/>
      <c r="C778" s="45"/>
      <c r="D778" s="45"/>
      <c r="G778" s="13"/>
      <c r="H778" s="13"/>
      <c r="I778" s="13"/>
      <c r="J778" s="11"/>
      <c r="K778" s="11"/>
      <c r="L778" s="11"/>
    </row>
    <row r="779" spans="1:12" x14ac:dyDescent="0.25">
      <c r="A779" s="8"/>
      <c r="B779" s="45"/>
      <c r="C779" s="45"/>
      <c r="D779" s="45"/>
      <c r="G779" s="13"/>
      <c r="H779" s="13"/>
      <c r="I779" s="13"/>
      <c r="J779" s="11"/>
      <c r="K779" s="11"/>
      <c r="L779" s="11"/>
    </row>
    <row r="780" spans="1:12" x14ac:dyDescent="0.25">
      <c r="A780" s="8"/>
      <c r="B780" s="45"/>
      <c r="C780" s="45"/>
      <c r="D780" s="45"/>
      <c r="G780" s="13"/>
      <c r="H780" s="13"/>
      <c r="I780" s="13"/>
      <c r="J780" s="11"/>
      <c r="K780" s="11"/>
      <c r="L780" s="11"/>
    </row>
    <row r="781" spans="1:12" ht="13.8" thickBot="1" x14ac:dyDescent="0.3">
      <c r="A781" s="8"/>
      <c r="B781" s="45"/>
      <c r="C781" s="45"/>
      <c r="D781" s="45"/>
      <c r="G781" s="42"/>
      <c r="H781" s="42"/>
      <c r="I781" s="42"/>
      <c r="J781" s="43"/>
      <c r="K781" s="43"/>
      <c r="L781" s="43"/>
    </row>
    <row r="782" spans="1:12" x14ac:dyDescent="0.25">
      <c r="A782" s="8"/>
      <c r="B782" s="45"/>
      <c r="C782" s="45"/>
      <c r="D782" s="45"/>
      <c r="G782" s="13"/>
      <c r="H782" s="13"/>
      <c r="I782" s="13"/>
      <c r="J782" s="11"/>
      <c r="K782" s="11"/>
      <c r="L782" s="11"/>
    </row>
    <row r="783" spans="1:12" x14ac:dyDescent="0.25">
      <c r="A783" s="8"/>
      <c r="B783" s="45"/>
      <c r="C783" s="45"/>
      <c r="D783" s="45"/>
      <c r="G783" s="13"/>
      <c r="H783" s="13"/>
      <c r="I783" s="13"/>
      <c r="J783" s="11"/>
      <c r="K783" s="11"/>
      <c r="L783" s="11"/>
    </row>
    <row r="784" spans="1:12" x14ac:dyDescent="0.25">
      <c r="A784" s="8"/>
      <c r="B784" s="45"/>
      <c r="C784" s="45"/>
      <c r="D784" s="45"/>
      <c r="G784" s="13"/>
      <c r="H784" s="13"/>
      <c r="I784" s="13"/>
      <c r="J784" s="11"/>
      <c r="K784" s="11"/>
      <c r="L784" s="11"/>
    </row>
    <row r="785" spans="1:12" x14ac:dyDescent="0.25">
      <c r="A785" s="8"/>
      <c r="B785" s="45"/>
      <c r="C785" s="45"/>
      <c r="D785" s="45"/>
      <c r="G785" s="13"/>
      <c r="H785" s="13"/>
      <c r="I785" s="13"/>
      <c r="J785" s="13"/>
      <c r="K785" s="13"/>
      <c r="L785" s="13"/>
    </row>
    <row r="787" spans="1:12" x14ac:dyDescent="0.25">
      <c r="A787" s="8"/>
    </row>
    <row r="788" spans="1:12" x14ac:dyDescent="0.25">
      <c r="A788" s="8"/>
      <c r="B788" s="45"/>
      <c r="C788" s="45"/>
      <c r="D788" s="45"/>
      <c r="G788" s="13"/>
      <c r="H788" s="13"/>
      <c r="I788" s="13"/>
      <c r="J788" s="11"/>
      <c r="K788" s="11"/>
      <c r="L788" s="11"/>
    </row>
    <row r="789" spans="1:12" x14ac:dyDescent="0.25">
      <c r="A789" s="8"/>
      <c r="B789" s="45"/>
      <c r="C789" s="45"/>
      <c r="D789" s="45"/>
      <c r="G789" s="13"/>
      <c r="H789" s="13"/>
      <c r="I789" s="13"/>
      <c r="J789" s="11"/>
      <c r="K789" s="11"/>
      <c r="L789" s="11"/>
    </row>
    <row r="790" spans="1:12" x14ac:dyDescent="0.25">
      <c r="A790" s="8"/>
      <c r="B790" s="45"/>
      <c r="C790" s="45"/>
      <c r="D790" s="45"/>
      <c r="G790" s="13"/>
      <c r="H790" s="13"/>
      <c r="I790" s="13"/>
      <c r="J790" s="11"/>
      <c r="K790" s="11"/>
      <c r="L790" s="11"/>
    </row>
    <row r="791" spans="1:12" x14ac:dyDescent="0.25">
      <c r="A791" s="8"/>
      <c r="B791" s="45"/>
      <c r="C791" s="45"/>
      <c r="D791" s="45"/>
      <c r="G791" s="13"/>
      <c r="H791" s="13"/>
      <c r="I791" s="13"/>
      <c r="J791" s="11"/>
      <c r="K791" s="11"/>
      <c r="L791" s="11"/>
    </row>
    <row r="792" spans="1:12" x14ac:dyDescent="0.25">
      <c r="A792" s="8"/>
      <c r="B792" s="45"/>
      <c r="C792" s="45"/>
      <c r="D792" s="45"/>
      <c r="G792" s="13"/>
      <c r="H792" s="13"/>
      <c r="I792" s="13"/>
      <c r="J792" s="11"/>
      <c r="K792" s="11"/>
      <c r="L792" s="11"/>
    </row>
    <row r="793" spans="1:12" x14ac:dyDescent="0.25">
      <c r="A793" s="8"/>
      <c r="B793" s="45"/>
      <c r="C793" s="45"/>
      <c r="D793" s="45"/>
      <c r="G793" s="13"/>
      <c r="H793" s="13"/>
      <c r="I793" s="13"/>
      <c r="J793" s="11"/>
      <c r="K793" s="11"/>
      <c r="L793" s="11"/>
    </row>
    <row r="794" spans="1:12" x14ac:dyDescent="0.25">
      <c r="A794" s="8"/>
      <c r="B794" s="45"/>
      <c r="C794" s="45"/>
      <c r="D794" s="45"/>
      <c r="G794" s="13"/>
      <c r="H794" s="13"/>
      <c r="I794" s="13"/>
      <c r="J794" s="11"/>
      <c r="K794" s="11"/>
      <c r="L794" s="11"/>
    </row>
    <row r="795" spans="1:12" x14ac:dyDescent="0.25">
      <c r="A795" s="8"/>
      <c r="B795" s="45"/>
      <c r="C795" s="45"/>
      <c r="D795" s="45"/>
      <c r="G795" s="7"/>
      <c r="H795" s="7"/>
      <c r="I795" s="7"/>
      <c r="J795" s="7"/>
      <c r="K795" s="7"/>
      <c r="L795" s="7"/>
    </row>
    <row r="796" spans="1:12" x14ac:dyDescent="0.25">
      <c r="A796" s="8"/>
      <c r="B796" s="45"/>
      <c r="C796" s="45"/>
      <c r="D796" s="45"/>
      <c r="G796" s="7"/>
      <c r="H796" s="7"/>
      <c r="I796" s="7"/>
      <c r="J796" s="7"/>
      <c r="K796" s="7"/>
      <c r="L796" s="7"/>
    </row>
    <row r="797" spans="1:12" x14ac:dyDescent="0.25">
      <c r="A797" s="8"/>
      <c r="B797" s="45"/>
      <c r="C797" s="45"/>
      <c r="D797" s="45"/>
      <c r="G797" s="13"/>
      <c r="H797" s="13"/>
      <c r="I797" s="13"/>
      <c r="J797" s="11"/>
      <c r="K797" s="11"/>
      <c r="L797" s="11"/>
    </row>
    <row r="798" spans="1:12" x14ac:dyDescent="0.25">
      <c r="A798" s="8"/>
      <c r="B798" s="45"/>
      <c r="C798" s="45"/>
      <c r="D798" s="45"/>
      <c r="G798" s="13"/>
      <c r="H798" s="13"/>
      <c r="I798" s="13"/>
      <c r="J798" s="11"/>
      <c r="K798" s="11"/>
      <c r="L798" s="11"/>
    </row>
    <row r="799" spans="1:12" x14ac:dyDescent="0.25">
      <c r="A799" s="8"/>
      <c r="B799" s="45"/>
      <c r="C799" s="45"/>
      <c r="D799" s="45"/>
      <c r="G799" s="13"/>
      <c r="H799" s="13"/>
      <c r="I799" s="13"/>
      <c r="J799" s="11"/>
      <c r="K799" s="11"/>
      <c r="L799" s="11"/>
    </row>
    <row r="800" spans="1:12" x14ac:dyDescent="0.25">
      <c r="A800" s="8"/>
      <c r="B800" s="45"/>
      <c r="C800" s="45"/>
      <c r="D800" s="45"/>
      <c r="G800" s="13"/>
      <c r="H800" s="13"/>
      <c r="I800" s="13"/>
      <c r="J800" s="11"/>
      <c r="K800" s="11"/>
      <c r="L800" s="11"/>
    </row>
    <row r="801" spans="1:12" x14ac:dyDescent="0.25">
      <c r="A801" s="8"/>
      <c r="B801" s="45"/>
      <c r="C801" s="45"/>
      <c r="D801" s="45"/>
      <c r="G801" s="13"/>
      <c r="H801" s="13"/>
      <c r="I801" s="13"/>
      <c r="J801" s="11"/>
      <c r="K801" s="11"/>
      <c r="L801" s="11"/>
    </row>
    <row r="802" spans="1:12" x14ac:dyDescent="0.25">
      <c r="A802" s="8"/>
      <c r="B802" s="45"/>
      <c r="C802" s="45"/>
      <c r="D802" s="45"/>
      <c r="G802" s="13"/>
      <c r="H802" s="13"/>
      <c r="I802" s="13"/>
      <c r="J802" s="11"/>
      <c r="K802" s="24"/>
      <c r="L802" s="24"/>
    </row>
    <row r="803" spans="1:12" ht="13.8" thickBot="1" x14ac:dyDescent="0.3">
      <c r="A803" s="8"/>
      <c r="B803" s="45"/>
      <c r="C803" s="45"/>
      <c r="D803" s="45"/>
      <c r="G803" s="42"/>
      <c r="H803" s="42"/>
      <c r="I803" s="42"/>
      <c r="J803" s="43"/>
      <c r="K803" s="43"/>
      <c r="L803" s="43"/>
    </row>
    <row r="804" spans="1:12" x14ac:dyDescent="0.25">
      <c r="A804" s="8"/>
      <c r="B804" s="45"/>
      <c r="C804" s="45"/>
      <c r="D804" s="45"/>
      <c r="G804" s="22"/>
      <c r="H804" s="22"/>
      <c r="I804" s="22"/>
      <c r="J804" s="24"/>
      <c r="K804" s="24"/>
      <c r="L804" s="24"/>
    </row>
    <row r="805" spans="1:12" ht="13.8" thickBot="1" x14ac:dyDescent="0.3">
      <c r="A805" s="8"/>
      <c r="B805" s="45"/>
      <c r="C805" s="45"/>
      <c r="D805" s="45"/>
      <c r="G805" s="42"/>
      <c r="H805" s="42"/>
      <c r="I805" s="42"/>
      <c r="J805" s="42"/>
      <c r="K805" s="43"/>
      <c r="L805" s="43"/>
    </row>
    <row r="806" spans="1:12" x14ac:dyDescent="0.25">
      <c r="A806" s="8"/>
      <c r="B806" s="45"/>
      <c r="C806" s="45"/>
      <c r="D806" s="45"/>
      <c r="G806" s="13"/>
      <c r="H806" s="13"/>
      <c r="I806" s="13"/>
      <c r="J806" s="11"/>
      <c r="K806" s="11"/>
      <c r="L806" s="11"/>
    </row>
    <row r="807" spans="1:12" x14ac:dyDescent="0.25">
      <c r="A807" s="8"/>
      <c r="B807" s="45"/>
      <c r="C807" s="45"/>
      <c r="D807" s="45"/>
      <c r="G807" s="13"/>
      <c r="H807" s="13"/>
      <c r="I807" s="13"/>
      <c r="J807" s="11"/>
      <c r="K807" s="11"/>
      <c r="L807" s="11"/>
    </row>
    <row r="808" spans="1:12" x14ac:dyDescent="0.25">
      <c r="A808" s="8"/>
      <c r="B808" s="45"/>
      <c r="C808" s="45"/>
      <c r="D808" s="45"/>
      <c r="G808" s="13"/>
      <c r="H808" s="13"/>
      <c r="I808" s="13"/>
      <c r="J808" s="11"/>
      <c r="K808" s="11"/>
      <c r="L808" s="11"/>
    </row>
    <row r="809" spans="1:12" x14ac:dyDescent="0.25">
      <c r="A809" s="8"/>
      <c r="B809" s="45"/>
      <c r="C809" s="45"/>
      <c r="D809" s="45"/>
      <c r="G809" s="13"/>
      <c r="H809" s="13"/>
      <c r="I809" s="13"/>
      <c r="J809" s="11"/>
      <c r="K809" s="11"/>
      <c r="L809" s="11"/>
    </row>
    <row r="810" spans="1:12" x14ac:dyDescent="0.25">
      <c r="A810" s="8"/>
      <c r="B810" s="45"/>
      <c r="C810" s="45"/>
      <c r="D810" s="45"/>
      <c r="G810" s="13"/>
      <c r="H810" s="13"/>
      <c r="I810" s="13"/>
      <c r="J810" s="13"/>
      <c r="K810" s="13"/>
      <c r="L810" s="13"/>
    </row>
    <row r="811" spans="1:12" x14ac:dyDescent="0.25">
      <c r="A811" s="8"/>
      <c r="B811" s="45"/>
      <c r="C811" s="45"/>
      <c r="D811" s="45"/>
      <c r="G811" s="13"/>
      <c r="H811" s="13"/>
      <c r="I811" s="13"/>
      <c r="J811" s="11"/>
      <c r="K811" s="11"/>
      <c r="L811" s="11"/>
    </row>
    <row r="812" spans="1:12" x14ac:dyDescent="0.25">
      <c r="A812" s="8"/>
      <c r="B812" s="45"/>
      <c r="C812" s="45"/>
      <c r="D812" s="45"/>
      <c r="G812" s="13"/>
      <c r="H812" s="13"/>
      <c r="I812" s="13"/>
      <c r="J812" s="11"/>
      <c r="K812" s="11"/>
      <c r="L812" s="11"/>
    </row>
    <row r="813" spans="1:12" x14ac:dyDescent="0.25">
      <c r="A813" s="8"/>
      <c r="B813" s="45"/>
      <c r="C813" s="45"/>
      <c r="D813" s="45"/>
      <c r="G813" s="13"/>
      <c r="H813" s="13"/>
      <c r="I813" s="13"/>
      <c r="J813" s="11"/>
      <c r="K813" s="11"/>
      <c r="L813" s="11"/>
    </row>
    <row r="814" spans="1:12" x14ac:dyDescent="0.25">
      <c r="A814" s="8"/>
      <c r="B814" s="45"/>
      <c r="C814" s="45"/>
      <c r="D814" s="45"/>
      <c r="G814" s="13"/>
      <c r="H814" s="13"/>
      <c r="I814" s="13"/>
      <c r="J814" s="11"/>
      <c r="K814" s="11"/>
      <c r="L814" s="11"/>
    </row>
    <row r="815" spans="1:12" x14ac:dyDescent="0.25">
      <c r="A815" s="8"/>
      <c r="B815" s="45"/>
      <c r="C815" s="45"/>
      <c r="D815" s="45"/>
      <c r="G815" s="13"/>
      <c r="H815" s="13"/>
      <c r="I815" s="13"/>
      <c r="J815" s="11"/>
      <c r="K815" s="11"/>
      <c r="L815" s="11"/>
    </row>
    <row r="816" spans="1:12" x14ac:dyDescent="0.25">
      <c r="A816" s="8"/>
      <c r="B816" s="45"/>
      <c r="C816" s="45"/>
      <c r="D816" s="45"/>
      <c r="G816" s="13"/>
      <c r="H816" s="13"/>
      <c r="I816" s="13"/>
      <c r="J816" s="11"/>
      <c r="K816" s="11"/>
      <c r="L816" s="11"/>
    </row>
    <row r="817" spans="1:12" x14ac:dyDescent="0.25">
      <c r="A817" s="8"/>
      <c r="B817" s="45"/>
      <c r="C817" s="45"/>
      <c r="D817" s="45"/>
      <c r="G817" s="13"/>
      <c r="H817" s="13"/>
      <c r="I817" s="13"/>
      <c r="J817" s="11"/>
      <c r="K817" s="11"/>
      <c r="L817" s="11"/>
    </row>
    <row r="818" spans="1:12" x14ac:dyDescent="0.25">
      <c r="A818" s="8"/>
      <c r="B818" s="45"/>
      <c r="C818" s="45"/>
      <c r="D818" s="45"/>
      <c r="G818" s="7"/>
      <c r="H818" s="7"/>
      <c r="I818" s="7"/>
      <c r="J818" s="7"/>
      <c r="K818" s="7"/>
      <c r="L818" s="7"/>
    </row>
    <row r="819" spans="1:12" x14ac:dyDescent="0.25">
      <c r="A819" s="8"/>
      <c r="B819" s="45"/>
      <c r="C819" s="45"/>
      <c r="D819" s="45"/>
      <c r="G819" s="7"/>
      <c r="H819" s="7"/>
      <c r="I819" s="7"/>
      <c r="J819" s="7"/>
      <c r="K819" s="7"/>
      <c r="L819" s="7"/>
    </row>
    <row r="820" spans="1:12" x14ac:dyDescent="0.25">
      <c r="A820" s="8"/>
      <c r="B820" s="45"/>
      <c r="C820" s="45"/>
      <c r="D820" s="45"/>
      <c r="G820" s="7"/>
      <c r="H820" s="7"/>
      <c r="I820" s="7"/>
      <c r="J820" s="7"/>
      <c r="K820" s="7"/>
      <c r="L820" s="7"/>
    </row>
    <row r="821" spans="1:12" x14ac:dyDescent="0.25">
      <c r="A821" s="8"/>
      <c r="B821" s="45"/>
      <c r="C821" s="45"/>
      <c r="D821" s="45"/>
      <c r="G821" s="22"/>
      <c r="H821" s="22"/>
      <c r="I821" s="22"/>
      <c r="J821" s="22"/>
      <c r="K821" s="22"/>
      <c r="L821" s="22"/>
    </row>
    <row r="822" spans="1:12" x14ac:dyDescent="0.25">
      <c r="A822" s="8"/>
      <c r="B822" s="45"/>
      <c r="C822" s="45"/>
      <c r="D822" s="45"/>
      <c r="G822" s="13"/>
      <c r="H822" s="13"/>
      <c r="I822" s="13"/>
      <c r="J822" s="11"/>
      <c r="K822" s="11"/>
      <c r="L822" s="11"/>
    </row>
    <row r="823" spans="1:12" x14ac:dyDescent="0.25">
      <c r="A823" s="8"/>
      <c r="B823" s="45"/>
      <c r="C823" s="45"/>
      <c r="D823" s="45"/>
      <c r="G823" s="13"/>
      <c r="H823" s="13"/>
      <c r="I823" s="13"/>
      <c r="J823" s="11"/>
      <c r="K823" s="11"/>
      <c r="L823" s="11"/>
    </row>
    <row r="824" spans="1:12" ht="13.8" thickBot="1" x14ac:dyDescent="0.3">
      <c r="A824" s="8"/>
      <c r="B824" s="45"/>
      <c r="C824" s="45"/>
      <c r="D824" s="45"/>
      <c r="G824" s="42"/>
      <c r="H824" s="42"/>
      <c r="I824" s="42"/>
      <c r="J824" s="42"/>
      <c r="K824" s="42"/>
      <c r="L824" s="42"/>
    </row>
    <row r="825" spans="1:12" x14ac:dyDescent="0.25">
      <c r="A825" s="8"/>
      <c r="B825" s="45"/>
      <c r="C825" s="45"/>
      <c r="D825" s="45"/>
      <c r="G825" s="13"/>
      <c r="H825" s="13"/>
      <c r="I825" s="13"/>
      <c r="J825" s="11"/>
      <c r="K825" s="11"/>
      <c r="L825" s="11"/>
    </row>
    <row r="826" spans="1:12" x14ac:dyDescent="0.25">
      <c r="A826" s="8"/>
      <c r="B826" s="45"/>
      <c r="C826" s="45"/>
      <c r="D826" s="45"/>
      <c r="G826" s="13"/>
      <c r="H826" s="13"/>
      <c r="I826" s="13"/>
      <c r="J826" s="11"/>
      <c r="K826" s="11"/>
      <c r="L826" s="11"/>
    </row>
    <row r="827" spans="1:12" x14ac:dyDescent="0.25">
      <c r="A827" s="8"/>
      <c r="B827" s="45"/>
      <c r="C827" s="45"/>
      <c r="D827" s="45"/>
      <c r="G827" s="22"/>
      <c r="H827" s="22"/>
      <c r="I827" s="22"/>
      <c r="J827" s="11"/>
      <c r="K827" s="11"/>
      <c r="L827" s="11"/>
    </row>
    <row r="828" spans="1:12" ht="13.8" thickBot="1" x14ac:dyDescent="0.3">
      <c r="A828" s="8"/>
      <c r="B828" s="45"/>
      <c r="C828" s="45"/>
      <c r="D828" s="45"/>
      <c r="G828" s="48"/>
      <c r="H828" s="48"/>
      <c r="I828" s="48"/>
      <c r="J828" s="48"/>
      <c r="K828" s="48"/>
      <c r="L828" s="48"/>
    </row>
    <row r="829" spans="1:12" ht="13.8" thickTop="1" x14ac:dyDescent="0.25">
      <c r="A829" s="8"/>
      <c r="B829" s="45"/>
      <c r="C829" s="45"/>
      <c r="D829" s="45"/>
      <c r="G829" s="22"/>
      <c r="H829" s="22"/>
      <c r="I829" s="22"/>
      <c r="J829" s="24"/>
      <c r="K829" s="24"/>
      <c r="L829" s="24"/>
    </row>
    <row r="830" spans="1:12" x14ac:dyDescent="0.25">
      <c r="A830" s="8"/>
      <c r="B830" s="45"/>
      <c r="C830" s="45"/>
      <c r="D830" s="45"/>
      <c r="G830" s="22"/>
      <c r="H830" s="22"/>
      <c r="I830" s="22"/>
      <c r="J830" s="24"/>
      <c r="K830" s="24"/>
      <c r="L830" s="24"/>
    </row>
    <row r="831" spans="1:12" x14ac:dyDescent="0.25">
      <c r="A831" s="49"/>
      <c r="B831" s="70"/>
      <c r="C831" s="70"/>
      <c r="D831" s="70"/>
      <c r="J831" s="35"/>
      <c r="K831" s="50"/>
      <c r="L831" s="50"/>
    </row>
    <row r="832" spans="1:12" x14ac:dyDescent="0.25">
      <c r="A832" s="49"/>
      <c r="B832" s="70"/>
      <c r="C832" s="70"/>
      <c r="D832" s="70"/>
      <c r="J832" s="35"/>
      <c r="K832" s="50"/>
      <c r="L832" s="50"/>
    </row>
    <row r="833" spans="1:12" x14ac:dyDescent="0.25">
      <c r="A833" s="49"/>
      <c r="B833" s="70"/>
      <c r="C833" s="70"/>
      <c r="D833" s="70"/>
      <c r="J833" s="35"/>
      <c r="K833" s="50"/>
      <c r="L833" s="50"/>
    </row>
    <row r="834" spans="1:12" x14ac:dyDescent="0.25">
      <c r="A834" s="49"/>
      <c r="B834" s="70"/>
      <c r="C834" s="70"/>
      <c r="D834" s="70"/>
      <c r="J834" s="35"/>
      <c r="K834" s="50"/>
      <c r="L834" s="50"/>
    </row>
    <row r="835" spans="1:12" x14ac:dyDescent="0.25">
      <c r="A835" s="49"/>
      <c r="B835" s="70"/>
      <c r="C835" s="70"/>
      <c r="D835" s="70"/>
      <c r="J835" s="35"/>
      <c r="K835" s="50"/>
      <c r="L835" s="50"/>
    </row>
    <row r="836" spans="1:12" x14ac:dyDescent="0.25">
      <c r="A836" s="49"/>
      <c r="B836" s="70"/>
      <c r="C836" s="70"/>
      <c r="D836" s="70"/>
    </row>
    <row r="837" spans="1:12" x14ac:dyDescent="0.25">
      <c r="A837" s="49"/>
      <c r="B837" s="70"/>
      <c r="C837" s="70"/>
      <c r="D837" s="71"/>
    </row>
    <row r="838" spans="1:12" x14ac:dyDescent="0.25">
      <c r="A838" s="49"/>
      <c r="B838" s="70"/>
      <c r="C838" s="70"/>
      <c r="D838" s="70"/>
    </row>
    <row r="839" spans="1:12" x14ac:dyDescent="0.25">
      <c r="A839" s="49"/>
      <c r="B839" s="70"/>
      <c r="C839" s="70"/>
      <c r="D839" s="70"/>
    </row>
    <row r="840" spans="1:12" x14ac:dyDescent="0.25">
      <c r="A840" s="8"/>
      <c r="G840" s="7"/>
      <c r="H840" s="7"/>
      <c r="I840" s="7"/>
      <c r="J840" s="7"/>
      <c r="K840" s="7"/>
      <c r="L840" s="7"/>
    </row>
    <row r="841" spans="1:12" x14ac:dyDescent="0.25">
      <c r="B841" s="45"/>
      <c r="C841" s="45"/>
      <c r="D841" s="45"/>
    </row>
    <row r="842" spans="1:12" x14ac:dyDescent="0.25">
      <c r="A842" s="8"/>
      <c r="B842" s="45"/>
      <c r="C842" s="45"/>
      <c r="D842" s="45"/>
      <c r="G842" s="13"/>
      <c r="H842" s="13"/>
      <c r="I842" s="13"/>
      <c r="J842" s="11"/>
      <c r="K842" s="11"/>
      <c r="L842" s="11"/>
    </row>
    <row r="843" spans="1:12" x14ac:dyDescent="0.25">
      <c r="A843" s="8"/>
      <c r="B843" s="45"/>
      <c r="C843" s="45"/>
      <c r="D843" s="45"/>
      <c r="G843" s="13"/>
      <c r="H843" s="13"/>
      <c r="I843" s="13"/>
      <c r="J843" s="11"/>
      <c r="K843" s="11"/>
      <c r="L843" s="11"/>
    </row>
    <row r="844" spans="1:12" x14ac:dyDescent="0.25">
      <c r="A844" s="8"/>
      <c r="B844" s="45"/>
      <c r="C844" s="45"/>
      <c r="D844" s="45"/>
      <c r="G844" s="13"/>
      <c r="H844" s="13"/>
      <c r="I844" s="13"/>
      <c r="J844" s="11"/>
      <c r="K844" s="11"/>
      <c r="L844" s="11"/>
    </row>
    <row r="845" spans="1:12" x14ac:dyDescent="0.25">
      <c r="A845" s="8"/>
      <c r="B845" s="45"/>
      <c r="C845" s="45"/>
      <c r="D845" s="45"/>
      <c r="G845" s="13"/>
      <c r="H845" s="13"/>
      <c r="I845" s="13"/>
      <c r="J845" s="11"/>
      <c r="K845" s="11"/>
      <c r="L845" s="11"/>
    </row>
    <row r="846" spans="1:12" x14ac:dyDescent="0.25">
      <c r="A846" s="8"/>
      <c r="B846" s="45"/>
      <c r="C846" s="45"/>
      <c r="D846" s="45"/>
      <c r="G846" s="13"/>
      <c r="H846" s="13"/>
      <c r="I846" s="13"/>
      <c r="J846" s="11"/>
      <c r="K846" s="11"/>
      <c r="L846" s="11"/>
    </row>
    <row r="847" spans="1:12" ht="13.8" thickBot="1" x14ac:dyDescent="0.3">
      <c r="A847" s="8"/>
      <c r="B847" s="45"/>
      <c r="C847" s="45"/>
      <c r="D847" s="45"/>
      <c r="G847" s="42"/>
      <c r="H847" s="42"/>
      <c r="I847" s="42"/>
      <c r="J847" s="43"/>
      <c r="K847" s="43"/>
      <c r="L847" s="43"/>
    </row>
    <row r="848" spans="1:12" x14ac:dyDescent="0.25">
      <c r="A848" s="8"/>
      <c r="B848" s="45"/>
      <c r="C848" s="45"/>
      <c r="D848" s="45"/>
      <c r="G848" s="13"/>
      <c r="H848" s="13"/>
      <c r="I848" s="13"/>
      <c r="J848" s="11"/>
      <c r="K848" s="11"/>
      <c r="L848" s="11"/>
    </row>
    <row r="849" spans="1:12" x14ac:dyDescent="0.25">
      <c r="A849" s="8"/>
      <c r="B849" s="45"/>
      <c r="C849" s="45"/>
      <c r="D849" s="45"/>
      <c r="G849" s="13"/>
      <c r="H849" s="13"/>
      <c r="I849" s="13"/>
      <c r="J849" s="13"/>
      <c r="K849" s="13"/>
      <c r="L849" s="13"/>
    </row>
    <row r="850" spans="1:12" x14ac:dyDescent="0.25">
      <c r="A850" s="49"/>
      <c r="B850" s="70"/>
      <c r="C850" s="70"/>
      <c r="D850" s="70"/>
      <c r="K850" s="11"/>
      <c r="L850" s="11"/>
    </row>
    <row r="851" spans="1:12" x14ac:dyDescent="0.25">
      <c r="A851" s="8"/>
      <c r="B851" s="45"/>
      <c r="C851" s="45"/>
      <c r="G851" s="35"/>
      <c r="H851" s="35"/>
      <c r="I851" s="35"/>
      <c r="J851" s="35"/>
      <c r="K851" s="11"/>
      <c r="L851" s="11"/>
    </row>
    <row r="852" spans="1:12" x14ac:dyDescent="0.25">
      <c r="A852" s="8"/>
      <c r="B852" s="45"/>
      <c r="C852" s="45"/>
      <c r="G852" s="11"/>
      <c r="H852" s="11"/>
      <c r="I852" s="11"/>
      <c r="J852" s="11"/>
      <c r="K852" s="11"/>
      <c r="L852" s="11"/>
    </row>
    <row r="853" spans="1:12" x14ac:dyDescent="0.25">
      <c r="A853" s="8"/>
      <c r="B853" s="45"/>
      <c r="C853" s="45"/>
      <c r="G853" s="11"/>
      <c r="H853" s="11"/>
      <c r="I853" s="11"/>
      <c r="J853" s="11"/>
      <c r="K853" s="11"/>
      <c r="L853" s="11"/>
    </row>
    <row r="854" spans="1:12" ht="13.8" thickBot="1" x14ac:dyDescent="0.3">
      <c r="A854" s="8"/>
      <c r="B854" s="45"/>
      <c r="C854" s="45"/>
      <c r="G854" s="43"/>
      <c r="H854" s="43"/>
      <c r="I854" s="43"/>
      <c r="J854" s="43"/>
      <c r="K854" s="43"/>
      <c r="L854" s="43"/>
    </row>
    <row r="855" spans="1:12" x14ac:dyDescent="0.25">
      <c r="A855" s="8"/>
      <c r="B855" s="45"/>
      <c r="C855" s="45"/>
      <c r="G855" s="11"/>
      <c r="H855" s="11"/>
      <c r="I855" s="11"/>
      <c r="J855" s="11"/>
      <c r="K855" s="11"/>
      <c r="L855" s="11"/>
    </row>
    <row r="856" spans="1:12" ht="13.8" thickBot="1" x14ac:dyDescent="0.3">
      <c r="A856" s="8"/>
      <c r="B856" s="45"/>
      <c r="C856" s="45"/>
      <c r="G856" s="43"/>
      <c r="H856" s="43"/>
      <c r="I856" s="43"/>
      <c r="J856" s="43"/>
      <c r="K856" s="43"/>
      <c r="L856" s="43"/>
    </row>
    <row r="859" spans="1:12" x14ac:dyDescent="0.25">
      <c r="A859" s="26"/>
      <c r="G859" s="10"/>
      <c r="H859" s="10"/>
      <c r="I859" s="10"/>
      <c r="J859" s="10"/>
      <c r="K859" s="10"/>
      <c r="L859" s="10"/>
    </row>
    <row r="875" spans="1:12" x14ac:dyDescent="0.25">
      <c r="A875" s="26"/>
    </row>
    <row r="877" spans="1:12" x14ac:dyDescent="0.25">
      <c r="A877" s="26"/>
      <c r="B877" s="45"/>
      <c r="C877" s="45"/>
      <c r="D877" s="45"/>
      <c r="G877" s="7"/>
      <c r="H877" s="7"/>
      <c r="I877" s="7"/>
      <c r="J877" s="7"/>
      <c r="K877" s="7"/>
      <c r="L877" s="7"/>
    </row>
    <row r="878" spans="1:12" x14ac:dyDescent="0.25">
      <c r="B878" s="45"/>
      <c r="C878" s="45"/>
      <c r="D878" s="45"/>
      <c r="G878" s="13"/>
      <c r="H878" s="13"/>
      <c r="I878" s="13"/>
      <c r="J878" s="11"/>
      <c r="K878" s="11"/>
      <c r="L878" s="11"/>
    </row>
    <row r="879" spans="1:12" x14ac:dyDescent="0.25">
      <c r="B879" s="45"/>
      <c r="C879" s="45"/>
      <c r="D879" s="45"/>
      <c r="G879" s="13"/>
      <c r="H879" s="13"/>
      <c r="I879" s="13"/>
      <c r="J879" s="11"/>
      <c r="K879" s="11"/>
      <c r="L879" s="11"/>
    </row>
    <row r="880" spans="1:12" x14ac:dyDescent="0.25">
      <c r="B880" s="45"/>
      <c r="C880" s="45"/>
      <c r="D880" s="45"/>
      <c r="G880" s="13"/>
      <c r="H880" s="13"/>
      <c r="I880" s="13"/>
      <c r="J880" s="11"/>
      <c r="K880" s="11"/>
      <c r="L880" s="11"/>
    </row>
    <row r="881" spans="2:12" x14ac:dyDescent="0.25">
      <c r="B881" s="45"/>
      <c r="C881" s="45"/>
      <c r="D881" s="45"/>
      <c r="G881" s="13"/>
      <c r="H881" s="13"/>
      <c r="I881" s="13"/>
      <c r="J881" s="11"/>
      <c r="K881" s="11"/>
      <c r="L881" s="11"/>
    </row>
    <row r="882" spans="2:12" x14ac:dyDescent="0.25">
      <c r="B882" s="45"/>
      <c r="C882" s="45"/>
      <c r="D882" s="45"/>
      <c r="G882" s="13"/>
      <c r="H882" s="13"/>
      <c r="I882" s="13"/>
      <c r="J882" s="11"/>
      <c r="K882" s="11"/>
      <c r="L882" s="11"/>
    </row>
    <row r="883" spans="2:12" x14ac:dyDescent="0.25">
      <c r="B883" s="45"/>
      <c r="C883" s="45"/>
      <c r="D883" s="45"/>
      <c r="G883" s="13"/>
      <c r="H883" s="13"/>
      <c r="I883" s="13"/>
      <c r="J883" s="11"/>
      <c r="K883" s="11"/>
      <c r="L883" s="11"/>
    </row>
    <row r="884" spans="2:12" x14ac:dyDescent="0.25">
      <c r="B884" s="45"/>
      <c r="C884" s="45"/>
      <c r="D884" s="45"/>
      <c r="G884" s="13"/>
      <c r="H884" s="13"/>
      <c r="I884" s="13"/>
      <c r="J884" s="11"/>
      <c r="K884" s="11"/>
      <c r="L884" s="11"/>
    </row>
    <row r="885" spans="2:12" x14ac:dyDescent="0.25">
      <c r="B885" s="45"/>
      <c r="C885" s="45"/>
      <c r="D885" s="45"/>
      <c r="G885" s="13"/>
      <c r="H885" s="13"/>
      <c r="I885" s="13"/>
      <c r="J885" s="11"/>
      <c r="K885" s="11"/>
      <c r="L885" s="11"/>
    </row>
    <row r="886" spans="2:12" x14ac:dyDescent="0.25">
      <c r="B886" s="45"/>
      <c r="C886" s="45"/>
      <c r="D886" s="45"/>
      <c r="G886" s="13"/>
      <c r="H886" s="13"/>
      <c r="I886" s="13"/>
      <c r="J886" s="11"/>
      <c r="K886" s="11"/>
      <c r="L886" s="11"/>
    </row>
    <row r="887" spans="2:12" x14ac:dyDescent="0.25">
      <c r="B887" s="45"/>
      <c r="C887" s="45"/>
      <c r="D887" s="45"/>
      <c r="G887" s="13"/>
      <c r="H887" s="13"/>
      <c r="I887" s="13"/>
      <c r="J887" s="11"/>
      <c r="K887" s="11"/>
      <c r="L887" s="11"/>
    </row>
    <row r="888" spans="2:12" x14ac:dyDescent="0.25">
      <c r="B888" s="45"/>
      <c r="C888" s="45"/>
      <c r="D888" s="45"/>
      <c r="G888" s="13"/>
      <c r="H888" s="13"/>
      <c r="I888" s="13"/>
      <c r="J888" s="11"/>
      <c r="K888" s="11"/>
      <c r="L888" s="11"/>
    </row>
    <row r="889" spans="2:12" x14ac:dyDescent="0.25">
      <c r="B889" s="45"/>
      <c r="C889" s="45"/>
      <c r="D889" s="45"/>
      <c r="G889" s="13"/>
      <c r="H889" s="13"/>
      <c r="I889" s="13"/>
      <c r="J889" s="11"/>
      <c r="K889" s="11"/>
      <c r="L889" s="11"/>
    </row>
    <row r="890" spans="2:12" x14ac:dyDescent="0.25">
      <c r="B890" s="45"/>
      <c r="C890" s="45"/>
      <c r="D890" s="45"/>
      <c r="G890" s="13"/>
      <c r="H890" s="13"/>
      <c r="I890" s="13"/>
      <c r="J890" s="11"/>
      <c r="K890" s="11"/>
      <c r="L890" s="11"/>
    </row>
    <row r="891" spans="2:12" x14ac:dyDescent="0.25">
      <c r="B891" s="45"/>
      <c r="C891" s="45"/>
      <c r="D891" s="45"/>
      <c r="G891" s="13"/>
      <c r="H891" s="13"/>
      <c r="I891" s="13"/>
      <c r="J891" s="11"/>
      <c r="K891" s="11"/>
      <c r="L891" s="11"/>
    </row>
    <row r="892" spans="2:12" x14ac:dyDescent="0.25">
      <c r="B892" s="45"/>
      <c r="C892" s="45"/>
      <c r="D892" s="45"/>
      <c r="G892" s="13"/>
      <c r="H892" s="13"/>
      <c r="I892" s="13"/>
      <c r="J892" s="11"/>
      <c r="K892" s="11"/>
      <c r="L892" s="11"/>
    </row>
    <row r="893" spans="2:12" x14ac:dyDescent="0.25">
      <c r="B893" s="45"/>
      <c r="C893" s="45"/>
      <c r="D893" s="45"/>
      <c r="G893" s="13"/>
      <c r="H893" s="13"/>
      <c r="I893" s="13"/>
      <c r="J893" s="11"/>
      <c r="K893" s="11"/>
      <c r="L893" s="11"/>
    </row>
    <row r="894" spans="2:12" x14ac:dyDescent="0.25">
      <c r="B894" s="45"/>
      <c r="C894" s="45"/>
      <c r="D894" s="45"/>
      <c r="G894" s="13"/>
      <c r="H894" s="13"/>
      <c r="I894" s="13"/>
      <c r="J894" s="11"/>
      <c r="K894" s="11"/>
      <c r="L894" s="11"/>
    </row>
    <row r="895" spans="2:12" x14ac:dyDescent="0.25">
      <c r="B895" s="45"/>
      <c r="C895" s="45"/>
      <c r="D895" s="45"/>
      <c r="G895" s="13"/>
      <c r="H895" s="13"/>
      <c r="I895" s="13"/>
      <c r="J895" s="11"/>
      <c r="K895" s="11"/>
      <c r="L895" s="11"/>
    </row>
    <row r="896" spans="2:12" x14ac:dyDescent="0.25">
      <c r="B896" s="45"/>
      <c r="C896" s="45"/>
      <c r="D896" s="45"/>
      <c r="G896" s="13"/>
      <c r="H896" s="13"/>
      <c r="I896" s="13"/>
      <c r="J896" s="11"/>
      <c r="K896" s="11"/>
      <c r="L896" s="11"/>
    </row>
    <row r="897" spans="1:12" x14ac:dyDescent="0.25">
      <c r="B897" s="45"/>
      <c r="C897" s="45"/>
      <c r="D897" s="45"/>
      <c r="G897" s="13"/>
      <c r="H897" s="13"/>
      <c r="I897" s="13"/>
      <c r="J897" s="11"/>
      <c r="K897" s="11"/>
      <c r="L897" s="11"/>
    </row>
    <row r="898" spans="1:12" x14ac:dyDescent="0.25">
      <c r="B898" s="45"/>
      <c r="C898" s="45"/>
      <c r="D898" s="45"/>
      <c r="G898" s="13"/>
      <c r="H898" s="13"/>
      <c r="I898" s="13"/>
      <c r="J898" s="11"/>
      <c r="K898" s="11"/>
      <c r="L898" s="11"/>
    </row>
    <row r="899" spans="1:12" x14ac:dyDescent="0.25">
      <c r="B899" s="45"/>
      <c r="C899" s="45"/>
      <c r="D899" s="45"/>
      <c r="G899" s="13"/>
      <c r="H899" s="13"/>
      <c r="I899" s="13"/>
      <c r="J899" s="11"/>
      <c r="K899" s="11"/>
      <c r="L899" s="11"/>
    </row>
    <row r="900" spans="1:12" x14ac:dyDescent="0.25">
      <c r="B900" s="45"/>
      <c r="C900" s="45"/>
      <c r="D900" s="45"/>
      <c r="G900" s="13"/>
      <c r="H900" s="13"/>
      <c r="I900" s="13"/>
      <c r="J900" s="11"/>
      <c r="K900" s="11"/>
      <c r="L900" s="11"/>
    </row>
    <row r="901" spans="1:12" x14ac:dyDescent="0.25">
      <c r="B901" s="45"/>
      <c r="C901" s="45"/>
      <c r="D901" s="45"/>
      <c r="G901" s="13"/>
      <c r="H901" s="13"/>
      <c r="I901" s="13"/>
      <c r="J901" s="11"/>
      <c r="K901" s="11"/>
      <c r="L901" s="11"/>
    </row>
    <row r="902" spans="1:12" ht="13.8" thickBot="1" x14ac:dyDescent="0.3">
      <c r="B902" s="45"/>
      <c r="C902" s="45"/>
      <c r="D902" s="45"/>
      <c r="G902" s="42"/>
      <c r="H902" s="42"/>
      <c r="I902" s="42"/>
      <c r="J902" s="43"/>
      <c r="K902" s="43"/>
      <c r="L902" s="43"/>
    </row>
    <row r="903" spans="1:12" x14ac:dyDescent="0.25">
      <c r="B903" s="45"/>
      <c r="C903" s="45"/>
      <c r="D903" s="45"/>
      <c r="G903" s="13"/>
      <c r="H903" s="13"/>
      <c r="I903" s="13"/>
      <c r="J903" s="11"/>
      <c r="K903" s="11"/>
      <c r="L903" s="11"/>
    </row>
    <row r="904" spans="1:12" x14ac:dyDescent="0.25">
      <c r="B904" s="45"/>
      <c r="C904" s="45"/>
      <c r="D904" s="45"/>
      <c r="G904" s="22"/>
      <c r="H904" s="22"/>
      <c r="I904" s="22"/>
      <c r="J904" s="22"/>
      <c r="K904" s="22"/>
      <c r="L904" s="22"/>
    </row>
    <row r="905" spans="1:12" x14ac:dyDescent="0.25">
      <c r="B905" s="45"/>
      <c r="C905" s="45"/>
      <c r="D905" s="45"/>
      <c r="G905" s="13"/>
      <c r="H905" s="13"/>
      <c r="I905" s="13"/>
      <c r="J905" s="11"/>
      <c r="K905" s="11"/>
      <c r="L905" s="11"/>
    </row>
    <row r="906" spans="1:12" x14ac:dyDescent="0.25">
      <c r="B906" s="45"/>
      <c r="C906" s="45"/>
      <c r="D906" s="45"/>
      <c r="G906" s="13"/>
      <c r="H906" s="13"/>
      <c r="I906" s="13"/>
      <c r="J906" s="11"/>
      <c r="K906" s="11"/>
      <c r="L906" s="11"/>
    </row>
    <row r="908" spans="1:12" ht="13.8" thickBot="1" x14ac:dyDescent="0.3">
      <c r="A908" s="26"/>
      <c r="B908" s="35"/>
      <c r="C908" s="35"/>
      <c r="G908" s="51"/>
      <c r="H908" s="51"/>
      <c r="I908" s="51"/>
      <c r="J908" s="51"/>
      <c r="K908" s="51"/>
      <c r="L908" s="51"/>
    </row>
    <row r="909" spans="1:12" ht="13.8" thickTop="1" x14ac:dyDescent="0.25"/>
    <row r="911" spans="1:12" x14ac:dyDescent="0.25">
      <c r="C911" s="52"/>
      <c r="D911" s="52"/>
      <c r="E911" s="52"/>
      <c r="F911" s="36"/>
    </row>
    <row r="912" spans="1:12" x14ac:dyDescent="0.25">
      <c r="C912" s="52"/>
      <c r="D912" s="52"/>
      <c r="E912" s="52"/>
      <c r="F912" s="36"/>
    </row>
    <row r="913" spans="1:12" x14ac:dyDescent="0.25">
      <c r="C913" s="52"/>
      <c r="D913" s="52"/>
      <c r="E913" s="52"/>
      <c r="F913" s="52"/>
    </row>
    <row r="914" spans="1:12" x14ac:dyDescent="0.25">
      <c r="C914" s="52"/>
      <c r="D914" s="52"/>
      <c r="E914" s="52"/>
      <c r="F914" s="52"/>
    </row>
    <row r="915" spans="1:12" x14ac:dyDescent="0.25">
      <c r="C915" s="52"/>
      <c r="D915" s="52"/>
      <c r="E915" s="52"/>
      <c r="F915" s="52"/>
    </row>
    <row r="917" spans="1:12" x14ac:dyDescent="0.25">
      <c r="A917" s="8"/>
    </row>
    <row r="919" spans="1:12" x14ac:dyDescent="0.25">
      <c r="A919" s="26"/>
      <c r="G919" s="7"/>
      <c r="H919" s="7"/>
      <c r="I919" s="7"/>
      <c r="J919" s="7"/>
      <c r="K919" s="7"/>
      <c r="L919" s="7"/>
    </row>
    <row r="921" spans="1:12" x14ac:dyDescent="0.25">
      <c r="B921" s="45"/>
      <c r="G921" s="13"/>
      <c r="H921" s="13"/>
      <c r="I921" s="13"/>
      <c r="J921" s="11"/>
      <c r="K921" s="11"/>
      <c r="L921" s="11"/>
    </row>
    <row r="922" spans="1:12" x14ac:dyDescent="0.25">
      <c r="A922" s="8"/>
      <c r="B922" s="45"/>
      <c r="C922" s="45"/>
      <c r="D922" s="45"/>
      <c r="G922" s="13"/>
      <c r="H922" s="13"/>
      <c r="I922" s="13"/>
      <c r="J922" s="13"/>
      <c r="K922" s="13"/>
      <c r="L922" s="13"/>
    </row>
    <row r="923" spans="1:12" x14ac:dyDescent="0.25">
      <c r="A923" s="8"/>
      <c r="B923" s="45"/>
      <c r="C923" s="45"/>
      <c r="D923" s="45"/>
      <c r="G923" s="13"/>
      <c r="H923" s="13"/>
      <c r="I923" s="13"/>
      <c r="J923" s="11"/>
      <c r="K923" s="11"/>
      <c r="L923" s="11"/>
    </row>
    <row r="924" spans="1:12" x14ac:dyDescent="0.25">
      <c r="A924" s="8"/>
      <c r="B924" s="45"/>
      <c r="C924" s="45"/>
      <c r="D924" s="45"/>
      <c r="G924" s="13"/>
      <c r="H924" s="13"/>
      <c r="I924" s="13"/>
      <c r="J924" s="11"/>
      <c r="K924" s="11"/>
      <c r="L924" s="11"/>
    </row>
    <row r="925" spans="1:12" x14ac:dyDescent="0.25">
      <c r="A925" s="8"/>
      <c r="B925" s="45"/>
      <c r="C925" s="45"/>
      <c r="D925" s="45"/>
      <c r="G925" s="13"/>
      <c r="H925" s="13"/>
      <c r="I925" s="13"/>
      <c r="J925" s="11"/>
      <c r="K925" s="11"/>
      <c r="L925" s="11"/>
    </row>
    <row r="926" spans="1:12" x14ac:dyDescent="0.25">
      <c r="A926" s="8"/>
      <c r="B926" s="45"/>
      <c r="C926" s="45"/>
      <c r="D926" s="45"/>
      <c r="G926" s="13"/>
      <c r="H926" s="13"/>
      <c r="I926" s="13"/>
      <c r="J926" s="11"/>
      <c r="K926" s="11"/>
      <c r="L926" s="11"/>
    </row>
    <row r="927" spans="1:12" x14ac:dyDescent="0.25">
      <c r="A927" s="8"/>
      <c r="B927" s="45"/>
      <c r="C927" s="45"/>
      <c r="D927" s="45"/>
      <c r="G927" s="13"/>
      <c r="H927" s="13"/>
      <c r="I927" s="13"/>
      <c r="J927" s="11"/>
      <c r="K927" s="11"/>
      <c r="L927" s="11"/>
    </row>
    <row r="928" spans="1:12" x14ac:dyDescent="0.25">
      <c r="A928" s="8"/>
      <c r="B928" s="45"/>
      <c r="C928" s="45"/>
      <c r="D928" s="45"/>
      <c r="G928" s="13"/>
      <c r="H928" s="13"/>
      <c r="I928" s="13"/>
      <c r="J928" s="16"/>
      <c r="K928" s="11"/>
      <c r="L928" s="11"/>
    </row>
    <row r="929" spans="1:12" ht="13.8" thickBot="1" x14ac:dyDescent="0.3">
      <c r="A929" s="8"/>
      <c r="B929" s="45"/>
      <c r="C929" s="45"/>
      <c r="D929" s="45"/>
      <c r="G929" s="42"/>
      <c r="H929" s="42"/>
      <c r="I929" s="42"/>
      <c r="J929" s="42"/>
      <c r="K929" s="42"/>
      <c r="L929" s="42"/>
    </row>
    <row r="930" spans="1:12" x14ac:dyDescent="0.25">
      <c r="A930" s="8"/>
      <c r="B930" s="45"/>
      <c r="C930" s="45"/>
      <c r="D930" s="45"/>
      <c r="G930" s="13"/>
      <c r="H930" s="13"/>
      <c r="I930" s="13"/>
      <c r="J930" s="13"/>
      <c r="K930" s="11"/>
      <c r="L930" s="11"/>
    </row>
    <row r="931" spans="1:12" x14ac:dyDescent="0.25">
      <c r="K931" s="36"/>
      <c r="L931" s="36"/>
    </row>
    <row r="932" spans="1:12" x14ac:dyDescent="0.25">
      <c r="B932" s="45"/>
      <c r="C932" s="45"/>
      <c r="D932" s="45"/>
      <c r="G932" s="13"/>
      <c r="H932" s="13"/>
      <c r="I932" s="13"/>
      <c r="J932" s="11"/>
      <c r="K932" s="11"/>
      <c r="L932" s="11"/>
    </row>
    <row r="933" spans="1:12" x14ac:dyDescent="0.25">
      <c r="A933" s="8"/>
      <c r="B933" s="45"/>
      <c r="C933" s="45"/>
      <c r="D933" s="45"/>
      <c r="G933" s="13"/>
      <c r="H933" s="13"/>
      <c r="I933" s="13"/>
      <c r="J933" s="11"/>
      <c r="K933" s="11"/>
      <c r="L933" s="11"/>
    </row>
    <row r="934" spans="1:12" x14ac:dyDescent="0.25">
      <c r="A934" s="8"/>
      <c r="B934" s="35"/>
      <c r="C934" s="45"/>
      <c r="D934" s="45"/>
      <c r="G934" s="7"/>
      <c r="H934" s="7"/>
      <c r="I934" s="7"/>
      <c r="J934" s="7"/>
      <c r="K934" s="7"/>
      <c r="L934" s="7"/>
    </row>
    <row r="935" spans="1:12" x14ac:dyDescent="0.25">
      <c r="A935" s="8"/>
      <c r="B935" s="45"/>
      <c r="C935" s="45"/>
      <c r="D935" s="45"/>
      <c r="G935" s="13"/>
      <c r="H935" s="13"/>
      <c r="I935" s="13"/>
      <c r="J935" s="11"/>
      <c r="K935" s="11"/>
      <c r="L935" s="11"/>
    </row>
    <row r="936" spans="1:12" x14ac:dyDescent="0.25">
      <c r="A936" s="8"/>
      <c r="B936" s="45"/>
      <c r="C936" s="45"/>
      <c r="D936" s="45"/>
      <c r="G936" s="13"/>
      <c r="H936" s="13"/>
      <c r="I936" s="13"/>
      <c r="J936" s="11"/>
      <c r="K936" s="11"/>
      <c r="L936" s="11"/>
    </row>
    <row r="937" spans="1:12" x14ac:dyDescent="0.25">
      <c r="A937" s="8"/>
      <c r="B937" s="45"/>
      <c r="C937" s="45"/>
      <c r="D937" s="45"/>
      <c r="G937" s="13"/>
      <c r="H937" s="13"/>
      <c r="I937" s="13"/>
      <c r="J937" s="11"/>
      <c r="K937" s="11"/>
      <c r="L937" s="11"/>
    </row>
    <row r="938" spans="1:12" x14ac:dyDescent="0.25">
      <c r="A938" s="8"/>
      <c r="B938" s="45"/>
      <c r="C938" s="45"/>
      <c r="D938" s="45"/>
      <c r="G938" s="13"/>
      <c r="H938" s="13"/>
      <c r="I938" s="13"/>
      <c r="J938" s="11"/>
      <c r="K938" s="11"/>
      <c r="L938" s="11"/>
    </row>
    <row r="939" spans="1:12" x14ac:dyDescent="0.25">
      <c r="A939" s="8"/>
      <c r="B939" s="45"/>
      <c r="C939" s="45"/>
      <c r="D939" s="45"/>
      <c r="G939" s="13"/>
      <c r="H939" s="13"/>
      <c r="I939" s="13"/>
      <c r="J939" s="11"/>
      <c r="K939" s="11"/>
      <c r="L939" s="11"/>
    </row>
    <row r="940" spans="1:12" x14ac:dyDescent="0.25">
      <c r="A940" s="8"/>
      <c r="B940" s="45"/>
      <c r="C940" s="45"/>
      <c r="D940" s="45"/>
      <c r="G940" s="13"/>
      <c r="H940" s="13"/>
      <c r="I940" s="13"/>
      <c r="J940" s="11"/>
      <c r="K940" s="11"/>
      <c r="L940" s="11"/>
    </row>
    <row r="941" spans="1:12" x14ac:dyDescent="0.25">
      <c r="A941" s="8"/>
      <c r="B941" s="45"/>
      <c r="C941" s="45"/>
      <c r="D941" s="45"/>
      <c r="G941" s="13"/>
      <c r="H941" s="13"/>
      <c r="I941" s="13"/>
      <c r="J941" s="11"/>
      <c r="K941" s="11"/>
      <c r="L941" s="11"/>
    </row>
    <row r="942" spans="1:12" ht="13.8" thickBot="1" x14ac:dyDescent="0.3">
      <c r="A942" s="8"/>
      <c r="B942" s="45"/>
      <c r="C942" s="45"/>
      <c r="D942" s="45"/>
      <c r="G942" s="42"/>
      <c r="H942" s="42"/>
      <c r="I942" s="42"/>
      <c r="J942" s="43"/>
      <c r="K942" s="43"/>
      <c r="L942" s="43"/>
    </row>
    <row r="943" spans="1:12" x14ac:dyDescent="0.25">
      <c r="A943" s="8"/>
      <c r="B943" s="45"/>
      <c r="C943" s="45"/>
      <c r="D943" s="45"/>
      <c r="G943" s="13"/>
      <c r="H943" s="13"/>
      <c r="I943" s="13"/>
      <c r="J943" s="13"/>
      <c r="K943" s="13"/>
      <c r="L943" s="13"/>
    </row>
    <row r="944" spans="1:12" x14ac:dyDescent="0.25">
      <c r="A944" s="8"/>
      <c r="B944" s="45"/>
      <c r="C944" s="45"/>
      <c r="D944" s="45"/>
      <c r="G944" s="13"/>
      <c r="H944" s="13"/>
      <c r="I944" s="13"/>
      <c r="J944" s="11"/>
      <c r="K944" s="11"/>
      <c r="L944" s="11"/>
    </row>
    <row r="945" spans="1:12" x14ac:dyDescent="0.25">
      <c r="A945" s="8"/>
      <c r="B945" s="45"/>
      <c r="C945" s="45"/>
      <c r="D945" s="45"/>
      <c r="G945" s="13"/>
      <c r="H945" s="13"/>
      <c r="I945" s="13"/>
      <c r="J945" s="11"/>
      <c r="K945" s="11"/>
      <c r="L945" s="11"/>
    </row>
    <row r="946" spans="1:12" x14ac:dyDescent="0.25">
      <c r="A946" s="8"/>
      <c r="B946" s="45"/>
      <c r="C946" s="45"/>
      <c r="D946" s="45"/>
      <c r="G946" s="13"/>
      <c r="H946" s="13"/>
      <c r="I946" s="13"/>
      <c r="J946" s="11"/>
      <c r="K946" s="11"/>
      <c r="L946" s="11"/>
    </row>
    <row r="947" spans="1:12" x14ac:dyDescent="0.25">
      <c r="A947" s="8"/>
      <c r="B947" s="45"/>
      <c r="C947" s="45"/>
      <c r="D947" s="45"/>
      <c r="G947" s="13"/>
      <c r="H947" s="13"/>
      <c r="I947" s="13"/>
      <c r="J947" s="11"/>
      <c r="K947" s="11"/>
      <c r="L947" s="11"/>
    </row>
    <row r="948" spans="1:12" x14ac:dyDescent="0.25">
      <c r="A948" s="8"/>
      <c r="B948" s="45"/>
      <c r="C948" s="45"/>
      <c r="D948" s="45"/>
      <c r="G948" s="13"/>
      <c r="H948" s="13"/>
      <c r="I948" s="13"/>
      <c r="J948" s="16"/>
      <c r="K948" s="11"/>
      <c r="L948" s="11"/>
    </row>
    <row r="949" spans="1:12" x14ac:dyDescent="0.25">
      <c r="A949" s="8"/>
      <c r="B949" s="45"/>
      <c r="C949" s="45"/>
      <c r="D949" s="45"/>
      <c r="G949" s="13"/>
      <c r="H949" s="11"/>
      <c r="I949" s="11"/>
      <c r="J949" s="11"/>
      <c r="K949" s="11"/>
      <c r="L949" s="11"/>
    </row>
    <row r="950" spans="1:12" x14ac:dyDescent="0.25">
      <c r="A950" s="8"/>
      <c r="B950" s="45"/>
      <c r="C950" s="45"/>
      <c r="D950" s="45"/>
      <c r="G950" s="13"/>
      <c r="H950" s="34"/>
      <c r="I950" s="34"/>
      <c r="J950" s="16"/>
      <c r="K950" s="16"/>
      <c r="L950" s="16"/>
    </row>
    <row r="951" spans="1:12" x14ac:dyDescent="0.25">
      <c r="A951" s="8"/>
      <c r="B951" s="45"/>
      <c r="C951" s="45"/>
      <c r="D951" s="45"/>
      <c r="G951" s="13"/>
      <c r="H951" s="13"/>
      <c r="I951" s="13"/>
      <c r="J951" s="11"/>
      <c r="K951" s="11"/>
      <c r="L951" s="11"/>
    </row>
    <row r="952" spans="1:12" x14ac:dyDescent="0.25">
      <c r="A952" s="8"/>
      <c r="B952" s="45"/>
      <c r="C952" s="45"/>
      <c r="D952" s="45"/>
      <c r="G952" s="13"/>
      <c r="H952" s="13"/>
      <c r="I952" s="13"/>
      <c r="J952" s="11"/>
      <c r="K952" s="11"/>
      <c r="L952" s="11"/>
    </row>
    <row r="953" spans="1:12" x14ac:dyDescent="0.25">
      <c r="A953" s="8"/>
      <c r="B953" s="45"/>
      <c r="C953" s="45"/>
      <c r="D953" s="45"/>
      <c r="G953" s="13"/>
      <c r="H953" s="13"/>
      <c r="I953" s="13"/>
      <c r="J953" s="11"/>
      <c r="K953" s="11"/>
      <c r="L953" s="11"/>
    </row>
    <row r="954" spans="1:12" x14ac:dyDescent="0.25">
      <c r="A954" s="8"/>
      <c r="B954" s="45"/>
      <c r="C954" s="45"/>
      <c r="D954" s="45"/>
      <c r="G954" s="13"/>
      <c r="H954" s="13"/>
      <c r="I954" s="13"/>
      <c r="J954" s="11"/>
      <c r="K954" s="11"/>
      <c r="L954" s="11"/>
    </row>
    <row r="955" spans="1:12" x14ac:dyDescent="0.25">
      <c r="A955" s="8"/>
      <c r="B955" s="45"/>
      <c r="C955" s="45"/>
      <c r="D955" s="45"/>
      <c r="G955" s="13"/>
      <c r="H955" s="13"/>
      <c r="I955" s="13"/>
      <c r="J955" s="11"/>
      <c r="K955" s="11"/>
      <c r="L955" s="11"/>
    </row>
    <row r="956" spans="1:12" ht="13.8" thickBot="1" x14ac:dyDescent="0.3">
      <c r="A956" s="8"/>
      <c r="B956" s="45"/>
      <c r="C956" s="45"/>
      <c r="D956" s="45"/>
      <c r="G956" s="42"/>
      <c r="H956" s="42"/>
      <c r="I956" s="42"/>
      <c r="J956" s="43"/>
      <c r="K956" s="43"/>
      <c r="L956" s="43"/>
    </row>
    <row r="957" spans="1:12" x14ac:dyDescent="0.25">
      <c r="A957" s="8"/>
      <c r="B957" s="45"/>
      <c r="C957" s="45"/>
      <c r="D957" s="45"/>
      <c r="G957" s="13"/>
      <c r="H957" s="13"/>
      <c r="I957" s="13"/>
      <c r="J957" s="11"/>
      <c r="K957" s="11"/>
      <c r="L957" s="11"/>
    </row>
    <row r="958" spans="1:12" x14ac:dyDescent="0.25">
      <c r="A958" s="8"/>
      <c r="B958" s="45"/>
      <c r="C958" s="45"/>
      <c r="D958" s="45"/>
      <c r="G958" s="13"/>
      <c r="H958" s="13"/>
      <c r="I958" s="13"/>
      <c r="J958" s="11"/>
      <c r="K958" s="11"/>
      <c r="L958" s="11"/>
    </row>
    <row r="959" spans="1:12" x14ac:dyDescent="0.25">
      <c r="A959" s="8"/>
      <c r="B959" s="45"/>
      <c r="C959" s="45"/>
      <c r="D959" s="45"/>
      <c r="G959" s="13"/>
      <c r="H959" s="13"/>
      <c r="I959" s="13"/>
      <c r="J959" s="13"/>
      <c r="K959" s="13"/>
      <c r="L959" s="13"/>
    </row>
    <row r="960" spans="1:12" x14ac:dyDescent="0.25">
      <c r="A960" s="8"/>
      <c r="B960" s="45"/>
      <c r="C960" s="45"/>
      <c r="D960" s="45"/>
      <c r="G960" s="13"/>
      <c r="H960" s="13"/>
      <c r="I960" s="13"/>
      <c r="J960" s="11"/>
      <c r="K960" s="11"/>
      <c r="L960" s="11"/>
    </row>
    <row r="961" spans="1:12" x14ac:dyDescent="0.25">
      <c r="A961" s="8"/>
      <c r="B961" s="45"/>
      <c r="C961" s="45"/>
      <c r="D961" s="45"/>
      <c r="G961" s="13"/>
      <c r="H961" s="13"/>
      <c r="I961" s="13"/>
      <c r="J961" s="11"/>
      <c r="K961" s="11"/>
      <c r="L961" s="11"/>
    </row>
    <row r="962" spans="1:12" x14ac:dyDescent="0.25">
      <c r="A962" s="8"/>
      <c r="B962" s="45"/>
      <c r="C962" s="45"/>
      <c r="D962" s="45"/>
      <c r="G962" s="13"/>
      <c r="H962" s="13"/>
      <c r="I962" s="13"/>
      <c r="J962" s="11"/>
      <c r="K962" s="11"/>
      <c r="L962" s="11"/>
    </row>
    <row r="963" spans="1:12" x14ac:dyDescent="0.25">
      <c r="A963" s="8"/>
      <c r="B963" s="45"/>
      <c r="C963" s="45"/>
      <c r="D963" s="45"/>
      <c r="G963" s="13"/>
      <c r="H963" s="13"/>
      <c r="I963" s="13"/>
      <c r="J963" s="11"/>
      <c r="K963" s="11"/>
      <c r="L963" s="11"/>
    </row>
    <row r="964" spans="1:12" x14ac:dyDescent="0.25">
      <c r="A964" s="8"/>
      <c r="B964" s="45"/>
      <c r="C964" s="45"/>
      <c r="D964" s="45"/>
      <c r="G964" s="13"/>
      <c r="H964" s="13"/>
      <c r="I964" s="13"/>
      <c r="J964" s="11"/>
      <c r="K964" s="11"/>
      <c r="L964" s="11"/>
    </row>
    <row r="965" spans="1:12" x14ac:dyDescent="0.25">
      <c r="A965" s="8"/>
      <c r="B965" s="45"/>
      <c r="C965" s="45"/>
      <c r="D965" s="45"/>
      <c r="G965" s="38"/>
      <c r="H965" s="7"/>
      <c r="I965" s="7"/>
      <c r="J965" s="38"/>
      <c r="K965" s="39"/>
      <c r="L965" s="39"/>
    </row>
    <row r="966" spans="1:12" x14ac:dyDescent="0.25">
      <c r="A966" s="8"/>
      <c r="B966" s="45"/>
      <c r="C966" s="45"/>
      <c r="D966" s="45"/>
      <c r="G966" s="13"/>
      <c r="H966" s="13"/>
      <c r="I966" s="13"/>
      <c r="J966" s="11"/>
      <c r="K966" s="11"/>
      <c r="L966" s="11"/>
    </row>
    <row r="967" spans="1:12" x14ac:dyDescent="0.25">
      <c r="A967" s="8"/>
      <c r="B967" s="45"/>
      <c r="C967" s="45"/>
      <c r="D967" s="45"/>
      <c r="G967" s="13"/>
      <c r="H967" s="13"/>
      <c r="I967" s="13"/>
      <c r="J967" s="11"/>
      <c r="K967" s="11"/>
      <c r="L967" s="11"/>
    </row>
    <row r="968" spans="1:12" x14ac:dyDescent="0.25">
      <c r="A968" s="8"/>
      <c r="B968" s="45"/>
      <c r="C968" s="45"/>
      <c r="D968" s="45"/>
      <c r="G968" s="13"/>
      <c r="H968" s="13"/>
      <c r="I968" s="13"/>
      <c r="J968" s="11"/>
      <c r="K968" s="11"/>
      <c r="L968" s="11"/>
    </row>
    <row r="969" spans="1:12" x14ac:dyDescent="0.25">
      <c r="A969" s="8"/>
      <c r="B969" s="45"/>
      <c r="C969" s="45"/>
      <c r="D969" s="45"/>
      <c r="G969" s="13"/>
      <c r="H969" s="13"/>
      <c r="I969" s="13"/>
      <c r="J969" s="11"/>
      <c r="K969" s="11"/>
      <c r="L969" s="11"/>
    </row>
    <row r="970" spans="1:12" x14ac:dyDescent="0.25">
      <c r="A970" s="8"/>
      <c r="B970" s="45"/>
      <c r="C970" s="45"/>
      <c r="D970" s="45"/>
      <c r="G970" s="13"/>
      <c r="H970" s="13"/>
      <c r="I970" s="13"/>
      <c r="J970" s="11"/>
      <c r="K970" s="11"/>
      <c r="L970" s="11"/>
    </row>
    <row r="971" spans="1:12" x14ac:dyDescent="0.25">
      <c r="A971" s="8"/>
      <c r="B971" s="45"/>
      <c r="C971" s="45"/>
      <c r="D971" s="45"/>
      <c r="G971" s="13"/>
      <c r="H971" s="13"/>
      <c r="I971" s="13"/>
      <c r="J971" s="11"/>
      <c r="K971" s="11"/>
      <c r="L971" s="11"/>
    </row>
    <row r="972" spans="1:12" x14ac:dyDescent="0.25">
      <c r="A972" s="8"/>
      <c r="B972" s="45"/>
      <c r="C972" s="45"/>
      <c r="D972" s="45"/>
      <c r="G972" s="13"/>
      <c r="H972" s="13"/>
      <c r="I972" s="13"/>
      <c r="J972" s="11"/>
      <c r="K972" s="11"/>
      <c r="L972" s="11"/>
    </row>
    <row r="973" spans="1:12" x14ac:dyDescent="0.25">
      <c r="A973" s="8"/>
      <c r="B973" s="45"/>
      <c r="C973" s="45"/>
      <c r="D973" s="45"/>
      <c r="G973" s="13"/>
      <c r="H973" s="13"/>
      <c r="I973" s="13"/>
      <c r="J973" s="11"/>
      <c r="K973" s="13"/>
      <c r="L973" s="13"/>
    </row>
    <row r="974" spans="1:12" x14ac:dyDescent="0.25">
      <c r="A974" s="8"/>
      <c r="B974" s="45"/>
      <c r="C974" s="45"/>
      <c r="D974" s="45"/>
      <c r="G974" s="13"/>
      <c r="H974" s="13"/>
      <c r="I974" s="13"/>
      <c r="J974" s="11"/>
      <c r="K974" s="11"/>
      <c r="L974" s="11"/>
    </row>
    <row r="975" spans="1:12" x14ac:dyDescent="0.25">
      <c r="A975" s="8"/>
      <c r="B975" s="45"/>
      <c r="C975" s="45"/>
      <c r="D975" s="45"/>
      <c r="G975" s="13"/>
      <c r="H975" s="13"/>
      <c r="I975" s="13"/>
      <c r="J975" s="11"/>
      <c r="K975" s="11"/>
      <c r="L975" s="11"/>
    </row>
    <row r="976" spans="1:12" ht="13.8" thickBot="1" x14ac:dyDescent="0.3">
      <c r="A976" s="8"/>
      <c r="B976" s="45"/>
      <c r="C976" s="45"/>
      <c r="D976" s="45"/>
      <c r="G976" s="42"/>
      <c r="H976" s="42"/>
      <c r="I976" s="42"/>
      <c r="J976" s="43"/>
      <c r="K976" s="43"/>
      <c r="L976" s="43"/>
    </row>
    <row r="977" spans="1:12" x14ac:dyDescent="0.25">
      <c r="A977" s="8"/>
      <c r="B977" s="45"/>
      <c r="C977" s="45"/>
      <c r="D977" s="45"/>
      <c r="G977" s="13"/>
      <c r="H977" s="13"/>
      <c r="I977" s="13"/>
      <c r="J977" s="11"/>
      <c r="K977" s="11"/>
      <c r="L977" s="11"/>
    </row>
    <row r="978" spans="1:12" x14ac:dyDescent="0.25">
      <c r="A978" s="8"/>
      <c r="B978" s="45"/>
      <c r="C978" s="45"/>
      <c r="D978" s="45"/>
      <c r="G978" s="13"/>
      <c r="H978" s="13"/>
      <c r="I978" s="13"/>
      <c r="J978" s="13"/>
      <c r="K978" s="13"/>
      <c r="L978" s="13"/>
    </row>
    <row r="979" spans="1:12" x14ac:dyDescent="0.25">
      <c r="A979" s="8"/>
      <c r="B979" s="45"/>
      <c r="C979" s="45"/>
      <c r="D979" s="45"/>
      <c r="G979" s="13"/>
      <c r="H979" s="13"/>
      <c r="I979" s="13"/>
      <c r="J979" s="11"/>
      <c r="K979" s="11"/>
      <c r="L979" s="11"/>
    </row>
    <row r="980" spans="1:12" x14ac:dyDescent="0.25">
      <c r="A980" s="8"/>
      <c r="B980" s="45"/>
      <c r="C980" s="45"/>
      <c r="D980" s="45"/>
      <c r="G980" s="13"/>
      <c r="H980" s="13"/>
      <c r="I980" s="13"/>
      <c r="J980" s="11"/>
      <c r="K980" s="11"/>
      <c r="L980" s="11"/>
    </row>
    <row r="981" spans="1:12" x14ac:dyDescent="0.25">
      <c r="A981" s="8"/>
      <c r="B981" s="45"/>
      <c r="C981" s="45"/>
      <c r="D981" s="45"/>
      <c r="G981" s="13"/>
      <c r="H981" s="13"/>
      <c r="I981" s="13"/>
      <c r="J981" s="11"/>
      <c r="K981" s="11"/>
      <c r="L981" s="11"/>
    </row>
  </sheetData>
  <autoFilter ref="A182:B239" xr:uid="{00000000-0009-0000-0000-000000000000}">
    <filterColumn colId="1">
      <iconFilter iconSet="3Arrows"/>
    </filterColumn>
  </autoFilter>
  <mergeCells count="2">
    <mergeCell ref="A1:P1"/>
    <mergeCell ref="A2:P2"/>
  </mergeCells>
  <phoneticPr fontId="0" type="noConversion"/>
  <printOptions horizontalCentered="1" headings="1" gridLines="1"/>
  <pageMargins left="0.25" right="0.25" top="0.75" bottom="0.75" header="0.3" footer="0.3"/>
  <pageSetup scale="91" orientation="landscape" horizontalDpi="4294967295" verticalDpi="4294967295" r:id="rId1"/>
  <headerFooter alignWithMargins="0">
    <oddFooter>&amp;CPage &amp;P&amp;R&amp;D</oddFooter>
  </headerFooter>
  <rowBreaks count="12" manualBreakCount="12">
    <brk id="38" max="16383" man="1"/>
    <brk id="70" max="16383" man="1"/>
    <brk id="99" max="16383" man="1"/>
    <brk id="133" max="16383" man="1"/>
    <brk id="165" max="16383" man="1"/>
    <brk id="197" max="16383" man="1"/>
    <brk id="239" max="38" man="1"/>
    <brk id="270" max="38" man="1"/>
    <brk id="296" max="16383" man="1"/>
    <brk id="321" max="16383" man="1"/>
    <brk id="346" max="38" man="1"/>
    <brk id="379" max="16383" man="1"/>
  </rowBreaks>
  <ignoredErrors>
    <ignoredError sqref="A303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IV63"/>
  <sheetViews>
    <sheetView zoomScale="130" zoomScaleNormal="13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D7" sqref="AD7"/>
    </sheetView>
  </sheetViews>
  <sheetFormatPr defaultColWidth="9.33203125" defaultRowHeight="13.2" x14ac:dyDescent="0.25"/>
  <cols>
    <col min="1" max="1" width="7" style="72" customWidth="1"/>
    <col min="2" max="2" width="21.33203125" style="1" customWidth="1"/>
    <col min="3" max="3" width="13" style="1" hidden="1" customWidth="1"/>
    <col min="4" max="5" width="10.6640625" style="1" hidden="1" customWidth="1"/>
    <col min="6" max="6" width="12.6640625" style="1" hidden="1" customWidth="1"/>
    <col min="7" max="7" width="11" style="1" hidden="1" customWidth="1"/>
    <col min="8" max="9" width="10.6640625" style="1" hidden="1" customWidth="1"/>
    <col min="10" max="10" width="13.44140625" style="1" hidden="1" customWidth="1"/>
    <col min="11" max="11" width="13.33203125" style="1" hidden="1" customWidth="1"/>
    <col min="12" max="12" width="11.33203125" style="1" hidden="1" customWidth="1"/>
    <col min="13" max="13" width="14.88671875" style="1" hidden="1" customWidth="1"/>
    <col min="14" max="14" width="13.33203125" style="1" hidden="1" customWidth="1"/>
    <col min="15" max="15" width="14.88671875" style="1" hidden="1" customWidth="1"/>
    <col min="16" max="16" width="10.6640625" style="1" hidden="1" customWidth="1"/>
    <col min="17" max="18" width="14.88671875" style="1" hidden="1" customWidth="1"/>
    <col min="19" max="19" width="11" style="1" hidden="1" customWidth="1"/>
    <col min="20" max="20" width="14.88671875" style="1" hidden="1" customWidth="1"/>
    <col min="21" max="21" width="10.6640625" style="1" hidden="1" customWidth="1"/>
    <col min="22" max="23" width="14.88671875" style="1" hidden="1" customWidth="1"/>
    <col min="24" max="25" width="14.88671875" style="1" bestFit="1" customWidth="1"/>
    <col min="26" max="26" width="14" style="1" bestFit="1" customWidth="1"/>
    <col min="27" max="27" width="12.109375" style="1" bestFit="1" customWidth="1"/>
    <col min="28" max="28" width="11.88671875" style="1" bestFit="1" customWidth="1"/>
    <col min="29" max="29" width="12.88671875" style="1" hidden="1" customWidth="1"/>
    <col min="30" max="30" width="12.21875" style="1" bestFit="1" customWidth="1"/>
    <col min="31" max="16384" width="9.33203125" style="1"/>
  </cols>
  <sheetData>
    <row r="1" spans="1:256" ht="15.6" x14ac:dyDescent="0.3">
      <c r="A1" s="182" t="s">
        <v>443</v>
      </c>
      <c r="B1" s="182"/>
      <c r="C1" s="182"/>
      <c r="D1" s="182"/>
      <c r="E1" s="182"/>
      <c r="F1" s="182"/>
      <c r="G1" s="182"/>
      <c r="H1" s="182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 t="s">
        <v>332</v>
      </c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 t="s">
        <v>332</v>
      </c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 t="s">
        <v>332</v>
      </c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 t="s">
        <v>332</v>
      </c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 t="s">
        <v>332</v>
      </c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 t="s">
        <v>332</v>
      </c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 t="s">
        <v>332</v>
      </c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/>
      <c r="FE1" s="74" t="s">
        <v>332</v>
      </c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 t="s">
        <v>332</v>
      </c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 t="s">
        <v>332</v>
      </c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 t="s">
        <v>332</v>
      </c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 t="s">
        <v>332</v>
      </c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 t="s">
        <v>332</v>
      </c>
      <c r="IH1" s="74"/>
      <c r="II1" s="74"/>
      <c r="IJ1" s="74"/>
      <c r="IK1" s="74"/>
      <c r="IL1" s="74"/>
      <c r="IM1" s="74"/>
      <c r="IN1" s="74"/>
      <c r="IO1" s="74"/>
      <c r="IP1" s="74"/>
      <c r="IQ1" s="74"/>
      <c r="IR1" s="74"/>
      <c r="IS1" s="74"/>
      <c r="IT1" s="74"/>
      <c r="IU1" s="74"/>
      <c r="IV1" s="74"/>
    </row>
    <row r="2" spans="1:256" x14ac:dyDescent="0.25">
      <c r="A2" s="184" t="s">
        <v>308</v>
      </c>
      <c r="B2" s="184"/>
      <c r="C2" s="184"/>
      <c r="D2" s="184"/>
      <c r="E2" s="184"/>
      <c r="F2" s="184"/>
      <c r="G2" s="184"/>
      <c r="H2" s="184"/>
    </row>
    <row r="3" spans="1:256" x14ac:dyDescent="0.25">
      <c r="A3" s="103" t="s">
        <v>56</v>
      </c>
      <c r="B3" s="104" t="s">
        <v>331</v>
      </c>
      <c r="C3" s="78" t="s">
        <v>225</v>
      </c>
      <c r="D3" s="78" t="s">
        <v>298</v>
      </c>
      <c r="E3" s="78" t="s">
        <v>335</v>
      </c>
      <c r="F3" s="78" t="s">
        <v>307</v>
      </c>
      <c r="G3" s="78" t="s">
        <v>300</v>
      </c>
      <c r="H3" s="78" t="s">
        <v>351</v>
      </c>
      <c r="I3" s="78" t="s">
        <v>338</v>
      </c>
      <c r="J3" s="121" t="s">
        <v>365</v>
      </c>
      <c r="K3" s="78" t="s">
        <v>372</v>
      </c>
      <c r="L3" s="121" t="s">
        <v>369</v>
      </c>
      <c r="M3" s="78" t="s">
        <v>382</v>
      </c>
      <c r="N3" s="78" t="s">
        <v>373</v>
      </c>
      <c r="O3" s="78" t="s">
        <v>397</v>
      </c>
      <c r="P3" s="78" t="s">
        <v>384</v>
      </c>
      <c r="Q3" s="121" t="s">
        <v>418</v>
      </c>
      <c r="R3" s="78" t="s">
        <v>427</v>
      </c>
      <c r="S3" s="78" t="s">
        <v>419</v>
      </c>
      <c r="T3" s="78" t="s">
        <v>437</v>
      </c>
      <c r="U3" s="78" t="s">
        <v>429</v>
      </c>
      <c r="V3" s="121" t="s">
        <v>440</v>
      </c>
      <c r="W3" s="78" t="s">
        <v>434</v>
      </c>
      <c r="X3" s="78" t="s">
        <v>435</v>
      </c>
      <c r="Y3" s="78" t="s">
        <v>459</v>
      </c>
      <c r="Z3" s="121" t="s">
        <v>460</v>
      </c>
      <c r="AA3" s="78" t="s">
        <v>461</v>
      </c>
      <c r="AB3" s="78" t="s">
        <v>463</v>
      </c>
      <c r="AC3" s="78" t="s">
        <v>482</v>
      </c>
      <c r="AD3" s="171" t="s">
        <v>482</v>
      </c>
    </row>
    <row r="4" spans="1:256" x14ac:dyDescent="0.25">
      <c r="A4" s="105" t="s">
        <v>0</v>
      </c>
      <c r="B4" s="35"/>
      <c r="C4" s="35"/>
      <c r="D4" s="35"/>
      <c r="E4" s="35"/>
      <c r="F4" s="35"/>
      <c r="G4" s="35"/>
      <c r="H4" s="35"/>
      <c r="I4" s="35"/>
    </row>
    <row r="5" spans="1:256" x14ac:dyDescent="0.25">
      <c r="A5" s="26"/>
      <c r="B5" s="78" t="s">
        <v>425</v>
      </c>
      <c r="C5" s="98"/>
      <c r="D5" s="98"/>
      <c r="E5" s="98">
        <v>0</v>
      </c>
      <c r="F5" s="98"/>
      <c r="G5" s="98"/>
      <c r="H5" s="24">
        <v>75680</v>
      </c>
      <c r="I5" s="11">
        <v>107064</v>
      </c>
      <c r="J5" s="19">
        <v>107064</v>
      </c>
      <c r="K5" s="33">
        <v>260918</v>
      </c>
      <c r="L5" s="33">
        <v>0</v>
      </c>
      <c r="M5" s="33">
        <v>260918</v>
      </c>
      <c r="N5" s="33">
        <v>277629</v>
      </c>
      <c r="O5" s="19">
        <v>313351</v>
      </c>
      <c r="P5" s="33">
        <v>226971</v>
      </c>
      <c r="Q5" s="33">
        <v>226970</v>
      </c>
      <c r="R5" s="33">
        <v>434696</v>
      </c>
      <c r="S5" s="33">
        <v>562798</v>
      </c>
      <c r="T5" s="33">
        <v>314253.21000000002</v>
      </c>
      <c r="U5" s="33">
        <v>434697</v>
      </c>
      <c r="V5" s="33">
        <v>215869</v>
      </c>
      <c r="W5" s="19">
        <v>314253</v>
      </c>
      <c r="X5" s="33">
        <v>222066.47</v>
      </c>
      <c r="Y5" s="19">
        <v>338543</v>
      </c>
      <c r="Z5" s="168">
        <v>206837.96</v>
      </c>
      <c r="AA5" s="19">
        <v>399695</v>
      </c>
      <c r="AB5" s="33">
        <v>280718</v>
      </c>
      <c r="AC5" s="33">
        <v>327115</v>
      </c>
      <c r="AD5" s="19">
        <v>327115</v>
      </c>
    </row>
    <row r="6" spans="1:256" x14ac:dyDescent="0.25">
      <c r="A6" s="158">
        <v>360.01</v>
      </c>
      <c r="B6" s="35" t="s">
        <v>388</v>
      </c>
      <c r="C6" s="10">
        <v>456127</v>
      </c>
      <c r="D6" s="10">
        <v>505563</v>
      </c>
      <c r="E6" s="10">
        <v>481233</v>
      </c>
      <c r="F6" s="10">
        <v>445867</v>
      </c>
      <c r="G6" s="106">
        <f>SUM(F6/E6)</f>
        <v>0.92650961176810398</v>
      </c>
      <c r="H6" s="11">
        <v>487989</v>
      </c>
      <c r="I6" s="11">
        <v>450000</v>
      </c>
      <c r="J6" s="11">
        <v>487593</v>
      </c>
      <c r="K6" s="11">
        <v>502683</v>
      </c>
      <c r="L6" s="11">
        <v>476374</v>
      </c>
      <c r="M6" s="11">
        <v>496553</v>
      </c>
      <c r="N6" s="11">
        <v>475000</v>
      </c>
      <c r="O6" s="11">
        <v>498016</v>
      </c>
      <c r="P6" s="11">
        <v>482000</v>
      </c>
      <c r="Q6" s="11">
        <v>505286</v>
      </c>
      <c r="R6" s="11">
        <v>532134</v>
      </c>
      <c r="S6" s="11">
        <v>518323</v>
      </c>
      <c r="T6" s="11">
        <v>531826</v>
      </c>
      <c r="U6" s="11">
        <v>523817</v>
      </c>
      <c r="V6" s="11">
        <v>505000</v>
      </c>
      <c r="W6" s="11">
        <v>500206</v>
      </c>
      <c r="X6" s="11">
        <v>505000</v>
      </c>
      <c r="Y6" s="11">
        <v>520703</v>
      </c>
      <c r="Z6" s="11">
        <v>526842</v>
      </c>
      <c r="AA6" s="11">
        <v>534930</v>
      </c>
      <c r="AB6" s="11">
        <v>526000</v>
      </c>
      <c r="AC6" s="11">
        <v>612700</v>
      </c>
      <c r="AD6" s="11">
        <v>573690</v>
      </c>
    </row>
    <row r="7" spans="1:256" x14ac:dyDescent="0.25">
      <c r="A7" s="158">
        <v>360.01100000000002</v>
      </c>
      <c r="B7" s="35" t="s">
        <v>389</v>
      </c>
      <c r="C7" s="10">
        <v>123111</v>
      </c>
      <c r="D7" s="10">
        <v>107284</v>
      </c>
      <c r="E7" s="10">
        <v>129780</v>
      </c>
      <c r="F7" s="10">
        <v>121809</v>
      </c>
      <c r="G7" s="106">
        <f t="shared" ref="G7:G24" si="0">SUM(F7/E7)</f>
        <v>0.938580674988442</v>
      </c>
      <c r="H7" s="11">
        <v>131778</v>
      </c>
      <c r="I7" s="11">
        <v>122000</v>
      </c>
      <c r="J7" s="11">
        <v>131845</v>
      </c>
      <c r="K7" s="11">
        <v>138663</v>
      </c>
      <c r="L7" s="11">
        <v>131361</v>
      </c>
      <c r="M7" s="11">
        <v>172424</v>
      </c>
      <c r="N7" s="11">
        <v>165000</v>
      </c>
      <c r="O7" s="11">
        <v>176693</v>
      </c>
      <c r="P7" s="11">
        <v>181000</v>
      </c>
      <c r="Q7" s="11">
        <v>204422</v>
      </c>
      <c r="R7" s="11">
        <v>209451</v>
      </c>
      <c r="S7" s="11">
        <v>203808</v>
      </c>
      <c r="T7" s="11">
        <v>210224</v>
      </c>
      <c r="U7" s="11">
        <v>207034</v>
      </c>
      <c r="V7" s="11">
        <v>253000</v>
      </c>
      <c r="W7" s="11">
        <v>271917</v>
      </c>
      <c r="X7" s="11">
        <v>273000</v>
      </c>
      <c r="Y7" s="11">
        <v>289027</v>
      </c>
      <c r="Z7" s="11">
        <v>287459</v>
      </c>
      <c r="AA7" s="11">
        <v>294184</v>
      </c>
      <c r="AB7" s="16">
        <v>441276</v>
      </c>
      <c r="AC7" s="11">
        <v>445801</v>
      </c>
      <c r="AD7" s="11">
        <v>490381</v>
      </c>
    </row>
    <row r="8" spans="1:256" x14ac:dyDescent="0.25">
      <c r="A8" s="158">
        <v>360.03</v>
      </c>
      <c r="B8" s="35" t="s">
        <v>390</v>
      </c>
      <c r="C8" s="10">
        <v>0</v>
      </c>
      <c r="D8" s="10">
        <v>0</v>
      </c>
      <c r="E8" s="10">
        <v>0</v>
      </c>
      <c r="F8" s="10"/>
      <c r="G8" s="106"/>
      <c r="H8" s="11">
        <v>16815</v>
      </c>
      <c r="I8" s="11">
        <v>10000</v>
      </c>
      <c r="J8" s="11">
        <v>16106</v>
      </c>
      <c r="K8" s="11">
        <v>4137</v>
      </c>
      <c r="L8" s="11">
        <v>4137</v>
      </c>
      <c r="M8" s="16">
        <v>15266</v>
      </c>
      <c r="N8" s="11">
        <v>4500</v>
      </c>
      <c r="O8" s="11">
        <v>17663</v>
      </c>
      <c r="P8" s="11">
        <v>3000</v>
      </c>
      <c r="Q8" s="11">
        <v>4909</v>
      </c>
      <c r="R8" s="11">
        <v>11899</v>
      </c>
      <c r="S8" s="11">
        <v>9958</v>
      </c>
      <c r="T8" s="11">
        <v>6335</v>
      </c>
      <c r="U8" s="11">
        <v>1347</v>
      </c>
      <c r="V8" s="11">
        <v>5000</v>
      </c>
      <c r="W8" s="11">
        <v>1397</v>
      </c>
      <c r="X8" s="11">
        <v>5000</v>
      </c>
      <c r="Y8" s="11">
        <v>5251</v>
      </c>
      <c r="Z8" s="11">
        <v>9000</v>
      </c>
      <c r="AA8" s="11">
        <v>22037</v>
      </c>
      <c r="AB8" s="11">
        <v>20000</v>
      </c>
      <c r="AC8" s="11">
        <v>20000</v>
      </c>
      <c r="AD8" s="11">
        <v>20000</v>
      </c>
    </row>
    <row r="9" spans="1:256" x14ac:dyDescent="0.25">
      <c r="A9" s="158">
        <v>360.02</v>
      </c>
      <c r="B9" s="35" t="s">
        <v>391</v>
      </c>
      <c r="C9" s="10">
        <v>41508</v>
      </c>
      <c r="D9" s="10">
        <v>51686</v>
      </c>
      <c r="E9" s="10">
        <v>48181</v>
      </c>
      <c r="F9" s="10">
        <v>42128</v>
      </c>
      <c r="G9" s="106">
        <f t="shared" si="0"/>
        <v>0.8743695647661941</v>
      </c>
      <c r="H9" s="11">
        <v>50468</v>
      </c>
      <c r="I9" s="11">
        <v>35000</v>
      </c>
      <c r="J9" s="11">
        <v>29758</v>
      </c>
      <c r="K9" s="11">
        <v>15569</v>
      </c>
      <c r="L9" s="11">
        <v>9857</v>
      </c>
      <c r="M9" s="16">
        <v>11154</v>
      </c>
      <c r="N9" s="11">
        <v>0</v>
      </c>
      <c r="O9" s="11">
        <v>10662</v>
      </c>
      <c r="P9" s="11">
        <v>15000</v>
      </c>
      <c r="Q9" s="11">
        <v>12964</v>
      </c>
      <c r="R9" s="16">
        <v>11935</v>
      </c>
      <c r="S9" s="16">
        <v>10098</v>
      </c>
      <c r="T9" s="16">
        <v>10527</v>
      </c>
      <c r="U9" s="16">
        <v>9707</v>
      </c>
      <c r="V9" s="11">
        <v>21000</v>
      </c>
      <c r="W9" s="11">
        <v>7671</v>
      </c>
      <c r="X9" s="11">
        <v>30000</v>
      </c>
      <c r="Y9" s="11">
        <v>12400</v>
      </c>
      <c r="Z9" s="11">
        <v>12000</v>
      </c>
      <c r="AA9" s="11">
        <v>10187</v>
      </c>
      <c r="AB9" s="16">
        <v>15280</v>
      </c>
      <c r="AC9" s="11">
        <v>16808</v>
      </c>
      <c r="AD9" s="11">
        <v>18488</v>
      </c>
    </row>
    <row r="10" spans="1:256" x14ac:dyDescent="0.25">
      <c r="A10" s="158">
        <v>360.04</v>
      </c>
      <c r="B10" s="35" t="s">
        <v>392</v>
      </c>
      <c r="C10" s="10"/>
      <c r="D10" s="10"/>
      <c r="E10" s="10">
        <v>0</v>
      </c>
      <c r="F10" s="10"/>
      <c r="G10" s="106"/>
      <c r="H10" s="11">
        <v>0</v>
      </c>
      <c r="I10" s="11"/>
      <c r="J10" s="11">
        <v>0</v>
      </c>
      <c r="K10" s="11">
        <v>0</v>
      </c>
      <c r="L10" s="11"/>
      <c r="M10" s="16">
        <v>0</v>
      </c>
      <c r="N10" s="11">
        <v>1500</v>
      </c>
      <c r="O10" s="11">
        <v>5588</v>
      </c>
      <c r="P10" s="11">
        <v>1500</v>
      </c>
      <c r="Q10" s="11">
        <v>1778</v>
      </c>
      <c r="R10" s="11">
        <v>3975</v>
      </c>
      <c r="S10" s="11">
        <v>2920</v>
      </c>
      <c r="T10" s="11">
        <v>2176</v>
      </c>
      <c r="U10" s="11">
        <v>500</v>
      </c>
      <c r="V10" s="11">
        <v>1500</v>
      </c>
      <c r="W10" s="11">
        <v>551</v>
      </c>
      <c r="X10" s="11">
        <v>1000</v>
      </c>
      <c r="Y10" s="11">
        <v>1846</v>
      </c>
      <c r="Z10" s="11">
        <v>1500</v>
      </c>
      <c r="AA10" s="11">
        <v>7612</v>
      </c>
      <c r="AB10" s="11">
        <v>7000</v>
      </c>
      <c r="AC10" s="11">
        <v>7000</v>
      </c>
      <c r="AD10" s="11">
        <v>7000</v>
      </c>
    </row>
    <row r="11" spans="1:256" x14ac:dyDescent="0.25">
      <c r="A11" s="158">
        <v>360.05</v>
      </c>
      <c r="B11" s="35" t="s">
        <v>414</v>
      </c>
      <c r="C11" s="10"/>
      <c r="D11" s="10"/>
      <c r="E11" s="10"/>
      <c r="F11" s="10"/>
      <c r="G11" s="106"/>
      <c r="H11" s="11"/>
      <c r="I11" s="11"/>
      <c r="J11" s="11">
        <v>8752</v>
      </c>
      <c r="K11" s="11">
        <v>12936</v>
      </c>
      <c r="L11" s="11">
        <v>12936</v>
      </c>
      <c r="M11" s="11">
        <v>11314</v>
      </c>
      <c r="N11" s="11">
        <v>0</v>
      </c>
      <c r="O11" s="11">
        <v>0</v>
      </c>
      <c r="P11" s="11">
        <v>0</v>
      </c>
      <c r="Q11" s="11">
        <v>0</v>
      </c>
      <c r="R11" s="16"/>
      <c r="S11" s="16">
        <v>0</v>
      </c>
      <c r="T11" s="16">
        <v>0</v>
      </c>
      <c r="U11" s="16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</row>
    <row r="12" spans="1:256" x14ac:dyDescent="0.25">
      <c r="A12" s="158">
        <v>321.02999999999997</v>
      </c>
      <c r="B12" s="35" t="s">
        <v>40</v>
      </c>
      <c r="C12" s="10">
        <v>82</v>
      </c>
      <c r="D12" s="10">
        <v>146</v>
      </c>
      <c r="E12" s="10">
        <v>233</v>
      </c>
      <c r="F12" s="10">
        <v>179</v>
      </c>
      <c r="G12" s="106">
        <f t="shared" si="0"/>
        <v>0.76824034334763946</v>
      </c>
      <c r="H12" s="11">
        <v>62</v>
      </c>
      <c r="I12" s="11">
        <v>100</v>
      </c>
      <c r="J12" s="11">
        <v>117</v>
      </c>
      <c r="K12" s="11">
        <v>55</v>
      </c>
      <c r="L12" s="11">
        <v>38</v>
      </c>
      <c r="M12" s="11">
        <v>284</v>
      </c>
      <c r="N12" s="11">
        <v>200</v>
      </c>
      <c r="O12" s="11">
        <v>271</v>
      </c>
      <c r="P12" s="11">
        <v>200</v>
      </c>
      <c r="Q12" s="11">
        <v>237</v>
      </c>
      <c r="R12" s="11">
        <v>215</v>
      </c>
      <c r="S12" s="11">
        <v>112</v>
      </c>
      <c r="T12" s="11">
        <v>209</v>
      </c>
      <c r="U12" s="11">
        <v>209</v>
      </c>
      <c r="V12" s="11">
        <v>100</v>
      </c>
      <c r="W12" s="11">
        <v>231</v>
      </c>
      <c r="X12" s="11">
        <v>231</v>
      </c>
      <c r="Y12" s="11">
        <v>78</v>
      </c>
      <c r="Z12" s="11">
        <v>230</v>
      </c>
      <c r="AA12" s="11">
        <v>54</v>
      </c>
      <c r="AB12" s="11">
        <v>78</v>
      </c>
      <c r="AC12" s="11">
        <v>78</v>
      </c>
      <c r="AD12" s="11">
        <v>78</v>
      </c>
    </row>
    <row r="13" spans="1:256" x14ac:dyDescent="0.25">
      <c r="A13" s="158">
        <v>320.04000000000002</v>
      </c>
      <c r="B13" s="35" t="s">
        <v>235</v>
      </c>
      <c r="C13" s="10">
        <v>225</v>
      </c>
      <c r="D13" s="10">
        <v>375</v>
      </c>
      <c r="E13" s="10">
        <v>2175</v>
      </c>
      <c r="F13" s="10">
        <v>1575</v>
      </c>
      <c r="G13" s="106">
        <f t="shared" si="0"/>
        <v>0.72413793103448276</v>
      </c>
      <c r="H13" s="11">
        <v>2325</v>
      </c>
      <c r="I13" s="11">
        <v>2000</v>
      </c>
      <c r="J13" s="11">
        <v>1350</v>
      </c>
      <c r="K13" s="11">
        <v>2175</v>
      </c>
      <c r="L13" s="11">
        <v>1575</v>
      </c>
      <c r="M13" s="11">
        <v>2025</v>
      </c>
      <c r="N13" s="11">
        <v>1500</v>
      </c>
      <c r="O13" s="11">
        <v>1500</v>
      </c>
      <c r="P13" s="11">
        <v>1500</v>
      </c>
      <c r="Q13" s="11">
        <v>1725</v>
      </c>
      <c r="R13" s="11">
        <v>1500</v>
      </c>
      <c r="S13" s="11">
        <v>1275</v>
      </c>
      <c r="T13" s="11">
        <v>1425</v>
      </c>
      <c r="U13" s="11">
        <v>1350</v>
      </c>
      <c r="V13" s="11">
        <v>1000</v>
      </c>
      <c r="W13" s="11">
        <v>675</v>
      </c>
      <c r="X13" s="11">
        <v>800</v>
      </c>
      <c r="Y13" s="11">
        <v>2475</v>
      </c>
      <c r="Z13" s="11">
        <v>2000</v>
      </c>
      <c r="AA13" s="11">
        <v>750</v>
      </c>
      <c r="AB13" s="11">
        <v>1000</v>
      </c>
      <c r="AC13" s="11">
        <v>1875</v>
      </c>
      <c r="AD13" s="11">
        <v>1875</v>
      </c>
    </row>
    <row r="14" spans="1:256" x14ac:dyDescent="0.25">
      <c r="A14" s="158">
        <v>370.34199999999998</v>
      </c>
      <c r="B14" s="35" t="s">
        <v>41</v>
      </c>
      <c r="C14" s="10">
        <v>210</v>
      </c>
      <c r="D14" s="10">
        <v>290</v>
      </c>
      <c r="E14" s="10">
        <v>240</v>
      </c>
      <c r="F14" s="10">
        <v>190</v>
      </c>
      <c r="G14" s="106">
        <f t="shared" si="0"/>
        <v>0.79166666666666663</v>
      </c>
      <c r="H14" s="11">
        <v>230</v>
      </c>
      <c r="I14" s="11">
        <v>100</v>
      </c>
      <c r="J14" s="11">
        <v>250</v>
      </c>
      <c r="K14" s="11">
        <v>290</v>
      </c>
      <c r="L14" s="11">
        <v>210</v>
      </c>
      <c r="M14" s="11">
        <v>410</v>
      </c>
      <c r="N14" s="11">
        <v>250</v>
      </c>
      <c r="O14" s="11">
        <v>340</v>
      </c>
      <c r="P14" s="11">
        <v>200</v>
      </c>
      <c r="Q14" s="11">
        <v>270</v>
      </c>
      <c r="R14" s="11">
        <v>370</v>
      </c>
      <c r="S14" s="11">
        <v>320</v>
      </c>
      <c r="T14" s="11">
        <v>140</v>
      </c>
      <c r="U14" s="11">
        <v>130</v>
      </c>
      <c r="V14" s="11">
        <v>100</v>
      </c>
      <c r="W14" s="11">
        <v>110</v>
      </c>
      <c r="X14" s="11">
        <v>100</v>
      </c>
      <c r="Y14" s="11">
        <v>330</v>
      </c>
      <c r="Z14" s="11">
        <v>150</v>
      </c>
      <c r="AA14" s="11">
        <v>190</v>
      </c>
      <c r="AB14" s="11">
        <v>150</v>
      </c>
      <c r="AC14" s="11">
        <v>150</v>
      </c>
      <c r="AD14" s="11">
        <v>150</v>
      </c>
    </row>
    <row r="15" spans="1:256" x14ac:dyDescent="0.25">
      <c r="A15" s="158">
        <v>360.07</v>
      </c>
      <c r="B15" s="35" t="s">
        <v>393</v>
      </c>
      <c r="C15" s="10"/>
      <c r="D15" s="10"/>
      <c r="E15" s="10">
        <v>0</v>
      </c>
      <c r="F15" s="10"/>
      <c r="G15" s="106"/>
      <c r="H15" s="11">
        <v>0</v>
      </c>
      <c r="I15" s="11"/>
      <c r="J15" s="11">
        <v>0</v>
      </c>
      <c r="K15" s="11">
        <v>0</v>
      </c>
      <c r="L15" s="11"/>
      <c r="M15" s="11">
        <v>0</v>
      </c>
      <c r="N15" s="11">
        <v>15000</v>
      </c>
      <c r="O15" s="11">
        <v>16413</v>
      </c>
      <c r="P15" s="11">
        <v>19000</v>
      </c>
      <c r="Q15" s="11">
        <v>10669</v>
      </c>
      <c r="R15" s="16">
        <v>11390</v>
      </c>
      <c r="S15" s="16">
        <v>10192</v>
      </c>
      <c r="T15" s="16">
        <v>14454</v>
      </c>
      <c r="U15" s="16">
        <v>13842</v>
      </c>
      <c r="V15" s="11">
        <v>18000</v>
      </c>
      <c r="W15" s="11">
        <v>11588</v>
      </c>
      <c r="X15" s="11">
        <v>18000</v>
      </c>
      <c r="Y15" s="11">
        <v>8399</v>
      </c>
      <c r="Z15" s="11">
        <v>15000</v>
      </c>
      <c r="AA15" s="11">
        <v>4850</v>
      </c>
      <c r="AB15" s="16">
        <v>9000</v>
      </c>
      <c r="AC15" s="11">
        <v>11000</v>
      </c>
      <c r="AD15" s="11">
        <v>11000</v>
      </c>
    </row>
    <row r="16" spans="1:256" x14ac:dyDescent="0.25">
      <c r="A16" s="158">
        <v>370.34100000000001</v>
      </c>
      <c r="B16" s="35" t="s">
        <v>468</v>
      </c>
      <c r="C16" s="10">
        <v>0</v>
      </c>
      <c r="D16" s="10">
        <v>0</v>
      </c>
      <c r="E16" s="10">
        <v>4227</v>
      </c>
      <c r="F16" s="10">
        <v>2904</v>
      </c>
      <c r="G16" s="106">
        <f t="shared" si="0"/>
        <v>0.68701206529453518</v>
      </c>
      <c r="H16" s="11">
        <v>2579</v>
      </c>
      <c r="I16" s="11">
        <v>1000</v>
      </c>
      <c r="J16" s="11">
        <v>2488</v>
      </c>
      <c r="K16" s="11">
        <v>1852</v>
      </c>
      <c r="L16" s="11">
        <v>1336</v>
      </c>
      <c r="M16" s="11">
        <v>4676</v>
      </c>
      <c r="N16" s="11">
        <v>2500</v>
      </c>
      <c r="O16" s="11">
        <v>2509</v>
      </c>
      <c r="P16" s="11">
        <v>2000</v>
      </c>
      <c r="Q16" s="11">
        <v>1549</v>
      </c>
      <c r="R16" s="11">
        <v>1669</v>
      </c>
      <c r="S16" s="11">
        <v>730</v>
      </c>
      <c r="T16" s="11">
        <v>4762</v>
      </c>
      <c r="U16" s="11">
        <v>4762</v>
      </c>
      <c r="V16" s="11">
        <v>2000</v>
      </c>
      <c r="W16" s="11">
        <v>3315</v>
      </c>
      <c r="X16" s="11">
        <v>3000</v>
      </c>
      <c r="Y16" s="11">
        <v>16199</v>
      </c>
      <c r="Z16" s="11">
        <v>3000</v>
      </c>
      <c r="AA16" s="11">
        <v>6278</v>
      </c>
      <c r="AB16" s="16">
        <v>3000</v>
      </c>
      <c r="AC16" s="11">
        <v>5000</v>
      </c>
      <c r="AD16" s="11">
        <v>5000</v>
      </c>
    </row>
    <row r="17" spans="1:30" x14ac:dyDescent="0.25">
      <c r="A17" s="158">
        <v>350.03</v>
      </c>
      <c r="B17" s="35" t="s">
        <v>469</v>
      </c>
      <c r="C17" s="10">
        <v>11225</v>
      </c>
      <c r="D17" s="10">
        <v>12060</v>
      </c>
      <c r="E17" s="10">
        <v>0</v>
      </c>
      <c r="F17" s="10">
        <v>0</v>
      </c>
      <c r="G17" s="106" t="e">
        <f t="shared" si="0"/>
        <v>#DIV/0!</v>
      </c>
      <c r="H17" s="11">
        <v>16762</v>
      </c>
      <c r="I17" s="11">
        <v>7867</v>
      </c>
      <c r="J17" s="11">
        <v>0</v>
      </c>
      <c r="K17" s="11">
        <v>23611</v>
      </c>
      <c r="L17" s="11">
        <v>23611</v>
      </c>
      <c r="M17" s="11">
        <v>15000</v>
      </c>
      <c r="N17" s="11">
        <v>0</v>
      </c>
      <c r="O17" s="11">
        <v>0</v>
      </c>
      <c r="P17" s="11">
        <v>10600</v>
      </c>
      <c r="Q17" s="11">
        <v>26532</v>
      </c>
      <c r="R17" s="11">
        <v>12247</v>
      </c>
      <c r="S17" s="11">
        <v>12691</v>
      </c>
      <c r="T17" s="11">
        <v>11499</v>
      </c>
      <c r="U17" s="11">
        <v>0</v>
      </c>
      <c r="V17" s="11">
        <v>11624</v>
      </c>
      <c r="W17" s="11">
        <v>0</v>
      </c>
      <c r="X17" s="11">
        <v>10000</v>
      </c>
      <c r="Y17" s="16">
        <v>10148</v>
      </c>
      <c r="Z17" s="11">
        <v>10000</v>
      </c>
      <c r="AA17" s="11">
        <v>0</v>
      </c>
      <c r="AB17" s="16">
        <v>10000</v>
      </c>
      <c r="AC17" s="11">
        <v>10000</v>
      </c>
      <c r="AD17" s="11">
        <v>10000</v>
      </c>
    </row>
    <row r="18" spans="1:30" x14ac:dyDescent="0.25">
      <c r="A18" s="158">
        <v>360.01299999999998</v>
      </c>
      <c r="B18" s="35" t="s">
        <v>42</v>
      </c>
      <c r="C18" s="10">
        <v>2370</v>
      </c>
      <c r="D18" s="10">
        <v>1540</v>
      </c>
      <c r="E18" s="10">
        <v>1600</v>
      </c>
      <c r="F18" s="10">
        <v>1100</v>
      </c>
      <c r="G18" s="106">
        <f t="shared" si="0"/>
        <v>0.6875</v>
      </c>
      <c r="H18" s="11">
        <v>790</v>
      </c>
      <c r="I18" s="11">
        <v>1000</v>
      </c>
      <c r="J18" s="11">
        <v>2840</v>
      </c>
      <c r="K18" s="11">
        <v>330</v>
      </c>
      <c r="L18" s="11">
        <v>330</v>
      </c>
      <c r="M18" s="11">
        <v>240</v>
      </c>
      <c r="N18" s="11">
        <v>200</v>
      </c>
      <c r="O18" s="11">
        <v>600</v>
      </c>
      <c r="P18" s="11">
        <v>600</v>
      </c>
      <c r="Q18" s="11">
        <v>680</v>
      </c>
      <c r="R18" s="11">
        <v>460</v>
      </c>
      <c r="S18" s="11">
        <v>380</v>
      </c>
      <c r="T18" s="11">
        <v>260</v>
      </c>
      <c r="U18" s="11">
        <v>260</v>
      </c>
      <c r="V18" s="11">
        <v>600</v>
      </c>
      <c r="W18" s="11">
        <v>100</v>
      </c>
      <c r="X18" s="11">
        <v>500</v>
      </c>
      <c r="Y18" s="11">
        <v>600</v>
      </c>
      <c r="Z18" s="11">
        <v>400</v>
      </c>
      <c r="AA18" s="11">
        <v>1015</v>
      </c>
      <c r="AB18" s="16">
        <v>2000</v>
      </c>
      <c r="AC18" s="11">
        <v>2000</v>
      </c>
      <c r="AD18" s="11">
        <v>2000</v>
      </c>
    </row>
    <row r="19" spans="1:30" x14ac:dyDescent="0.25">
      <c r="A19" s="158">
        <v>340.01</v>
      </c>
      <c r="B19" s="35" t="s">
        <v>343</v>
      </c>
      <c r="C19" s="10">
        <v>0</v>
      </c>
      <c r="D19" s="10">
        <v>0</v>
      </c>
      <c r="E19" s="10">
        <v>0</v>
      </c>
      <c r="F19" s="10"/>
      <c r="G19" s="106"/>
      <c r="H19" s="11">
        <v>0</v>
      </c>
      <c r="I19" s="11">
        <v>300</v>
      </c>
      <c r="J19" s="11">
        <v>416</v>
      </c>
      <c r="K19" s="11">
        <v>500</v>
      </c>
      <c r="L19" s="11">
        <v>331</v>
      </c>
      <c r="M19" s="11">
        <v>290</v>
      </c>
      <c r="N19" s="11">
        <v>500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6">
        <v>3600</v>
      </c>
      <c r="AD19" s="11">
        <v>3600</v>
      </c>
    </row>
    <row r="20" spans="1:30" x14ac:dyDescent="0.25">
      <c r="A20" s="158">
        <v>370.34500000000003</v>
      </c>
      <c r="B20" s="35" t="s">
        <v>357</v>
      </c>
      <c r="C20" s="10"/>
      <c r="D20" s="10"/>
      <c r="E20" s="10"/>
      <c r="F20" s="10"/>
      <c r="G20" s="106"/>
      <c r="H20" s="11"/>
      <c r="I20" s="11"/>
      <c r="J20" s="11">
        <v>954</v>
      </c>
      <c r="K20" s="11">
        <v>4196</v>
      </c>
      <c r="L20" s="11">
        <v>254</v>
      </c>
      <c r="M20" s="11">
        <v>12663</v>
      </c>
      <c r="N20" s="11">
        <v>1000</v>
      </c>
      <c r="O20" s="11">
        <v>179503</v>
      </c>
      <c r="P20" s="11">
        <v>0</v>
      </c>
      <c r="Q20" s="11">
        <v>275</v>
      </c>
      <c r="R20" s="11">
        <v>32</v>
      </c>
      <c r="S20" s="11">
        <v>28</v>
      </c>
      <c r="T20" s="11">
        <v>68</v>
      </c>
      <c r="U20" s="11">
        <v>0</v>
      </c>
      <c r="V20" s="11">
        <v>500</v>
      </c>
      <c r="W20" s="11">
        <v>86</v>
      </c>
      <c r="X20" s="11">
        <v>300</v>
      </c>
      <c r="Y20" s="11">
        <v>1707</v>
      </c>
      <c r="Z20" s="11">
        <v>300</v>
      </c>
      <c r="AA20" s="16">
        <v>1816</v>
      </c>
      <c r="AB20" s="11">
        <v>300</v>
      </c>
      <c r="AC20" s="11">
        <v>1000</v>
      </c>
      <c r="AD20" s="11">
        <v>1000</v>
      </c>
    </row>
    <row r="21" spans="1:30" x14ac:dyDescent="0.25">
      <c r="A21" s="158">
        <v>370.34699999999998</v>
      </c>
      <c r="B21" s="35" t="s">
        <v>394</v>
      </c>
      <c r="C21" s="10"/>
      <c r="D21" s="10"/>
      <c r="E21" s="10">
        <v>0</v>
      </c>
      <c r="F21" s="10"/>
      <c r="G21" s="106"/>
      <c r="H21" s="11">
        <v>0</v>
      </c>
      <c r="I21" s="11"/>
      <c r="J21" s="11">
        <v>0</v>
      </c>
      <c r="K21" s="11">
        <v>0</v>
      </c>
      <c r="L21" s="11"/>
      <c r="M21" s="11">
        <v>0</v>
      </c>
      <c r="N21" s="11">
        <v>0</v>
      </c>
      <c r="O21" s="11">
        <v>25466</v>
      </c>
      <c r="P21" s="11">
        <v>5000</v>
      </c>
      <c r="Q21" s="11">
        <v>5275</v>
      </c>
      <c r="R21" s="11">
        <v>18000</v>
      </c>
      <c r="S21" s="11">
        <v>12733</v>
      </c>
      <c r="T21" s="11">
        <v>9737</v>
      </c>
      <c r="U21" s="11">
        <v>2996</v>
      </c>
      <c r="V21" s="11">
        <v>5000</v>
      </c>
      <c r="W21" s="11">
        <v>3123</v>
      </c>
      <c r="X21" s="11">
        <v>5300</v>
      </c>
      <c r="Y21" s="11">
        <v>9931</v>
      </c>
      <c r="Z21" s="11">
        <v>6000</v>
      </c>
      <c r="AA21" s="11">
        <v>23891</v>
      </c>
      <c r="AB21" s="11">
        <v>18000</v>
      </c>
      <c r="AC21" s="11">
        <v>18000</v>
      </c>
      <c r="AD21" s="11">
        <v>18000</v>
      </c>
    </row>
    <row r="22" spans="1:30" x14ac:dyDescent="0.25">
      <c r="A22" s="158" t="s">
        <v>470</v>
      </c>
      <c r="B22" s="35" t="s">
        <v>471</v>
      </c>
      <c r="C22" s="10"/>
      <c r="D22" s="10"/>
      <c r="E22" s="10"/>
      <c r="F22" s="10"/>
      <c r="G22" s="106"/>
      <c r="H22" s="11"/>
      <c r="I22" s="11"/>
      <c r="J22" s="11"/>
      <c r="K22" s="11"/>
      <c r="L22" s="11"/>
      <c r="M22" s="11">
        <v>0</v>
      </c>
      <c r="N22" s="11"/>
      <c r="O22" s="11"/>
      <c r="P22" s="11"/>
      <c r="Q22" s="11"/>
      <c r="R22" s="11">
        <v>0</v>
      </c>
      <c r="S22" s="11"/>
      <c r="T22" s="11">
        <v>0</v>
      </c>
      <c r="U22" s="11"/>
      <c r="V22" s="11">
        <v>0</v>
      </c>
      <c r="W22" s="11"/>
      <c r="X22" s="11">
        <v>0</v>
      </c>
      <c r="Y22" s="11">
        <v>0</v>
      </c>
      <c r="Z22" s="11">
        <v>0</v>
      </c>
      <c r="AA22" s="11">
        <v>1825</v>
      </c>
      <c r="AB22" s="11">
        <v>1825</v>
      </c>
      <c r="AC22" s="11">
        <v>1825</v>
      </c>
      <c r="AD22" s="11">
        <v>1825</v>
      </c>
    </row>
    <row r="23" spans="1:30" x14ac:dyDescent="0.25">
      <c r="A23" s="158" t="s">
        <v>472</v>
      </c>
      <c r="B23" s="35" t="s">
        <v>473</v>
      </c>
      <c r="C23" s="10"/>
      <c r="D23" s="10"/>
      <c r="E23" s="10"/>
      <c r="F23" s="10"/>
      <c r="G23" s="106"/>
      <c r="H23" s="11"/>
      <c r="I23" s="11"/>
      <c r="J23" s="11"/>
      <c r="K23" s="11"/>
      <c r="L23" s="11"/>
      <c r="M23" s="11">
        <v>0</v>
      </c>
      <c r="N23" s="11"/>
      <c r="O23" s="11"/>
      <c r="P23" s="11"/>
      <c r="Q23" s="11">
        <v>0</v>
      </c>
      <c r="R23" s="11">
        <v>0</v>
      </c>
      <c r="S23" s="11"/>
      <c r="T23" s="11">
        <v>0</v>
      </c>
      <c r="U23" s="11"/>
      <c r="V23" s="11">
        <v>0</v>
      </c>
      <c r="W23" s="11"/>
      <c r="X23" s="11">
        <v>0</v>
      </c>
      <c r="Y23" s="11">
        <v>0</v>
      </c>
      <c r="Z23" s="11">
        <v>0</v>
      </c>
      <c r="AA23" s="11">
        <v>3500</v>
      </c>
      <c r="AB23" s="11">
        <v>3500</v>
      </c>
      <c r="AC23" s="11">
        <v>5000</v>
      </c>
      <c r="AD23" s="11">
        <v>5000</v>
      </c>
    </row>
    <row r="24" spans="1:30" ht="13.8" thickBot="1" x14ac:dyDescent="0.3">
      <c r="A24" s="107"/>
      <c r="B24" s="108" t="s">
        <v>43</v>
      </c>
      <c r="C24" s="100">
        <f>SUM(C6:C19)</f>
        <v>634858</v>
      </c>
      <c r="D24" s="100">
        <f>SUM(D6:D19)</f>
        <v>678944</v>
      </c>
      <c r="E24" s="100">
        <f>SUM(E6:E18)</f>
        <v>667669</v>
      </c>
      <c r="F24" s="100">
        <f>SUM(F6:F18)</f>
        <v>615752</v>
      </c>
      <c r="G24" s="109">
        <f t="shared" si="0"/>
        <v>0.92224141004000482</v>
      </c>
      <c r="H24" s="110">
        <f t="shared" ref="H24:O24" si="1">SUM(H6:H20)</f>
        <v>709798</v>
      </c>
      <c r="I24" s="110">
        <f t="shared" si="1"/>
        <v>629367</v>
      </c>
      <c r="J24" s="55">
        <f t="shared" si="1"/>
        <v>682469</v>
      </c>
      <c r="K24" s="55">
        <f t="shared" si="1"/>
        <v>706997</v>
      </c>
      <c r="L24" s="55">
        <f t="shared" si="1"/>
        <v>662350</v>
      </c>
      <c r="M24" s="55">
        <f t="shared" si="1"/>
        <v>742299</v>
      </c>
      <c r="N24" s="55">
        <f t="shared" si="1"/>
        <v>667150</v>
      </c>
      <c r="O24" s="110">
        <f t="shared" si="1"/>
        <v>909758</v>
      </c>
      <c r="P24" s="110">
        <f t="shared" ref="P24:AB24" si="2">SUM(P6:P21)</f>
        <v>721600</v>
      </c>
      <c r="Q24" s="110">
        <f t="shared" si="2"/>
        <v>776571</v>
      </c>
      <c r="R24" s="110">
        <f t="shared" si="2"/>
        <v>815277</v>
      </c>
      <c r="S24" s="110">
        <f t="shared" si="2"/>
        <v>783568</v>
      </c>
      <c r="T24" s="110">
        <f t="shared" si="2"/>
        <v>803642</v>
      </c>
      <c r="U24" s="110">
        <f t="shared" si="2"/>
        <v>765954</v>
      </c>
      <c r="V24" s="110">
        <f t="shared" si="2"/>
        <v>824424</v>
      </c>
      <c r="W24" s="110">
        <f t="shared" si="2"/>
        <v>800970</v>
      </c>
      <c r="X24" s="110">
        <f t="shared" si="2"/>
        <v>852231</v>
      </c>
      <c r="Y24" s="110">
        <f t="shared" si="2"/>
        <v>879094</v>
      </c>
      <c r="Z24" s="110">
        <f t="shared" si="2"/>
        <v>873881</v>
      </c>
      <c r="AA24" s="110">
        <f t="shared" si="2"/>
        <v>907794</v>
      </c>
      <c r="AB24" s="110">
        <f t="shared" si="2"/>
        <v>1053084</v>
      </c>
      <c r="AC24" s="110">
        <f>SUM(AC6:AC23)</f>
        <v>1161837</v>
      </c>
      <c r="AD24" s="110">
        <f>SUM(AD6:AD23)</f>
        <v>1169087</v>
      </c>
    </row>
    <row r="25" spans="1:30" ht="13.8" thickBot="1" x14ac:dyDescent="0.3">
      <c r="A25" s="26"/>
      <c r="B25" s="68" t="s">
        <v>321</v>
      </c>
      <c r="C25" s="112"/>
      <c r="D25" s="112"/>
      <c r="E25" s="112"/>
      <c r="F25" s="112"/>
      <c r="G25" s="112"/>
      <c r="H25" s="56">
        <f>SUM(H24+H5)</f>
        <v>785478</v>
      </c>
      <c r="I25" s="55">
        <f t="shared" ref="I25:AD25" si="3">SUM(I24)+I5</f>
        <v>736431</v>
      </c>
      <c r="J25" s="55">
        <f t="shared" si="3"/>
        <v>789533</v>
      </c>
      <c r="K25" s="55">
        <f t="shared" si="3"/>
        <v>967915</v>
      </c>
      <c r="L25" s="134">
        <f t="shared" si="3"/>
        <v>662350</v>
      </c>
      <c r="M25" s="55">
        <f t="shared" si="3"/>
        <v>1003217</v>
      </c>
      <c r="N25" s="55">
        <f t="shared" si="3"/>
        <v>944779</v>
      </c>
      <c r="O25" s="55">
        <f t="shared" si="3"/>
        <v>1223109</v>
      </c>
      <c r="P25" s="55">
        <f t="shared" si="3"/>
        <v>948571</v>
      </c>
      <c r="Q25" s="55">
        <f t="shared" si="3"/>
        <v>1003541</v>
      </c>
      <c r="R25" s="55">
        <f t="shared" si="3"/>
        <v>1249973</v>
      </c>
      <c r="S25" s="55">
        <f t="shared" si="3"/>
        <v>1346366</v>
      </c>
      <c r="T25" s="55">
        <f t="shared" si="3"/>
        <v>1117895.21</v>
      </c>
      <c r="U25" s="55">
        <f t="shared" si="3"/>
        <v>1200651</v>
      </c>
      <c r="V25" s="55">
        <f t="shared" si="3"/>
        <v>1040293</v>
      </c>
      <c r="W25" s="55">
        <f t="shared" si="3"/>
        <v>1115223</v>
      </c>
      <c r="X25" s="55">
        <f t="shared" si="3"/>
        <v>1074297.47</v>
      </c>
      <c r="Y25" s="55">
        <f t="shared" si="3"/>
        <v>1217637</v>
      </c>
      <c r="Z25" s="55">
        <f t="shared" si="3"/>
        <v>1080718.96</v>
      </c>
      <c r="AA25" s="55">
        <f t="shared" si="3"/>
        <v>1307489</v>
      </c>
      <c r="AB25" s="55">
        <f t="shared" si="3"/>
        <v>1333802</v>
      </c>
      <c r="AC25" s="55">
        <f t="shared" si="3"/>
        <v>1488952</v>
      </c>
      <c r="AD25" s="55">
        <f t="shared" si="3"/>
        <v>1496202</v>
      </c>
    </row>
    <row r="26" spans="1:30" ht="13.8" thickBot="1" x14ac:dyDescent="0.3">
      <c r="A26" s="84" t="s">
        <v>228</v>
      </c>
      <c r="B26" s="113"/>
      <c r="C26" s="113"/>
      <c r="D26" s="113"/>
      <c r="E26" s="113"/>
      <c r="F26" s="113"/>
      <c r="G26" s="113"/>
      <c r="H26" s="113"/>
      <c r="I26" s="120"/>
      <c r="J26" s="123"/>
      <c r="K26" s="123"/>
      <c r="N26" s="11"/>
      <c r="X26" s="171" t="s">
        <v>435</v>
      </c>
      <c r="Y26" s="171" t="s">
        <v>459</v>
      </c>
      <c r="Z26" s="166" t="s">
        <v>460</v>
      </c>
      <c r="AA26" s="171" t="s">
        <v>491</v>
      </c>
      <c r="AB26" s="171" t="s">
        <v>463</v>
      </c>
      <c r="AC26" s="171" t="s">
        <v>482</v>
      </c>
      <c r="AD26" s="171" t="s">
        <v>482</v>
      </c>
    </row>
    <row r="27" spans="1:30" x14ac:dyDescent="0.25">
      <c r="A27" s="105"/>
      <c r="B27" s="35" t="s">
        <v>494</v>
      </c>
      <c r="C27" s="35"/>
      <c r="D27" s="35"/>
      <c r="E27" s="35"/>
      <c r="F27" s="35"/>
      <c r="G27" s="35"/>
      <c r="H27" s="35"/>
      <c r="I27" s="35"/>
      <c r="J27" s="24"/>
      <c r="K27" s="24"/>
      <c r="N27" s="11"/>
      <c r="X27" s="39">
        <v>0</v>
      </c>
      <c r="Y27" s="39">
        <v>0</v>
      </c>
      <c r="Z27" s="173">
        <v>0</v>
      </c>
      <c r="AA27" s="39">
        <v>0</v>
      </c>
      <c r="AB27" s="39">
        <v>0</v>
      </c>
      <c r="AC27" s="176">
        <v>34340.53</v>
      </c>
      <c r="AD27" s="37">
        <v>34340.53</v>
      </c>
    </row>
    <row r="28" spans="1:30" x14ac:dyDescent="0.25">
      <c r="A28" s="160">
        <v>427.01</v>
      </c>
      <c r="B28" s="14" t="s">
        <v>430</v>
      </c>
      <c r="C28" s="10">
        <v>124467</v>
      </c>
      <c r="D28" s="10">
        <v>133307</v>
      </c>
      <c r="E28" s="10">
        <v>143888</v>
      </c>
      <c r="F28" s="10">
        <v>97849</v>
      </c>
      <c r="G28" s="106">
        <f>SUM(F28/E28)</f>
        <v>0.6800358612253975</v>
      </c>
      <c r="H28" s="10">
        <v>156116</v>
      </c>
      <c r="I28" s="11">
        <v>143229</v>
      </c>
      <c r="J28" s="11">
        <v>150765</v>
      </c>
      <c r="K28" s="11">
        <v>165597</v>
      </c>
      <c r="L28" s="135">
        <v>127381</v>
      </c>
      <c r="M28" s="146">
        <v>181781</v>
      </c>
      <c r="N28" s="11">
        <v>162552</v>
      </c>
      <c r="O28" s="11">
        <v>177849</v>
      </c>
      <c r="P28" s="11">
        <v>167024</v>
      </c>
      <c r="Q28" s="11">
        <v>173148</v>
      </c>
      <c r="R28" s="16">
        <v>170285</v>
      </c>
      <c r="S28" s="11">
        <v>133146</v>
      </c>
      <c r="T28" s="16">
        <v>180562</v>
      </c>
      <c r="U28" s="16">
        <v>159882</v>
      </c>
      <c r="V28" s="16">
        <v>158771</v>
      </c>
      <c r="W28" s="11">
        <v>108550</v>
      </c>
      <c r="X28" s="16">
        <v>172008</v>
      </c>
      <c r="Y28" s="11">
        <v>193148</v>
      </c>
      <c r="Z28" s="11">
        <v>179915</v>
      </c>
      <c r="AA28" s="11">
        <v>198168</v>
      </c>
      <c r="AB28" s="11">
        <v>180126</v>
      </c>
      <c r="AC28" s="16">
        <v>180685</v>
      </c>
      <c r="AD28" s="16">
        <v>180685</v>
      </c>
    </row>
    <row r="29" spans="1:30" x14ac:dyDescent="0.25">
      <c r="A29" s="156">
        <v>427.02</v>
      </c>
      <c r="B29" s="114" t="s">
        <v>131</v>
      </c>
      <c r="C29" s="115">
        <v>4500</v>
      </c>
      <c r="D29" s="115">
        <v>5820</v>
      </c>
      <c r="E29" s="115">
        <v>4438</v>
      </c>
      <c r="F29" s="115">
        <v>3351</v>
      </c>
      <c r="G29" s="106">
        <f t="shared" ref="G29:G60" si="4">SUM(F29/E29)</f>
        <v>0.75506985128436233</v>
      </c>
      <c r="H29" s="115">
        <v>4791</v>
      </c>
      <c r="I29" s="11">
        <v>5820</v>
      </c>
      <c r="J29" s="11">
        <v>5677</v>
      </c>
      <c r="K29" s="11">
        <v>6759</v>
      </c>
      <c r="L29" s="11">
        <v>6759</v>
      </c>
      <c r="M29" s="16">
        <v>2850</v>
      </c>
      <c r="N29" s="16">
        <v>5000</v>
      </c>
      <c r="O29" s="11">
        <v>2547</v>
      </c>
      <c r="P29" s="11">
        <v>5000</v>
      </c>
      <c r="Q29" s="11">
        <v>4432</v>
      </c>
      <c r="R29" s="16">
        <v>2073</v>
      </c>
      <c r="S29" s="16">
        <v>139176</v>
      </c>
      <c r="T29" s="16">
        <v>0</v>
      </c>
      <c r="U29" s="16">
        <v>0</v>
      </c>
      <c r="V29" s="11">
        <v>4000</v>
      </c>
      <c r="W29" s="11">
        <v>1417</v>
      </c>
      <c r="X29" s="11">
        <v>3500</v>
      </c>
      <c r="Y29" s="11">
        <v>1876</v>
      </c>
      <c r="Z29" s="11">
        <v>3500</v>
      </c>
      <c r="AA29" s="11">
        <v>2679</v>
      </c>
      <c r="AB29" s="11">
        <v>3500</v>
      </c>
      <c r="AC29" s="11">
        <v>3500</v>
      </c>
      <c r="AD29" s="11">
        <v>3500</v>
      </c>
    </row>
    <row r="30" spans="1:30" x14ac:dyDescent="0.25">
      <c r="A30" s="156">
        <v>427.012</v>
      </c>
      <c r="B30" s="114" t="s">
        <v>83</v>
      </c>
      <c r="C30" s="115">
        <v>0</v>
      </c>
      <c r="D30" s="115">
        <v>0</v>
      </c>
      <c r="E30" s="115">
        <v>19775</v>
      </c>
      <c r="F30" s="115">
        <v>13349</v>
      </c>
      <c r="G30" s="106">
        <f t="shared" si="4"/>
        <v>0.67504424778761063</v>
      </c>
      <c r="H30" s="115">
        <v>21865</v>
      </c>
      <c r="I30" s="11">
        <v>46826</v>
      </c>
      <c r="J30" s="11">
        <v>48676</v>
      </c>
      <c r="K30" s="11">
        <v>37492</v>
      </c>
      <c r="L30" s="11">
        <v>28840</v>
      </c>
      <c r="M30" s="11">
        <v>43617</v>
      </c>
      <c r="N30" s="11">
        <v>39775</v>
      </c>
      <c r="O30" s="11">
        <v>44775</v>
      </c>
      <c r="P30" s="11">
        <v>40869</v>
      </c>
      <c r="Q30" s="11">
        <v>46703</v>
      </c>
      <c r="R30" s="16">
        <v>47537</v>
      </c>
      <c r="S30" s="11">
        <v>38523</v>
      </c>
      <c r="T30" s="11">
        <v>43707</v>
      </c>
      <c r="U30" s="11">
        <v>38664</v>
      </c>
      <c r="V30" s="11">
        <v>43707</v>
      </c>
      <c r="W30" s="11">
        <v>28577</v>
      </c>
      <c r="X30" s="11">
        <v>45455</v>
      </c>
      <c r="Y30" s="11">
        <v>47788</v>
      </c>
      <c r="Z30" s="16">
        <v>47273</v>
      </c>
      <c r="AA30" s="11">
        <v>47273</v>
      </c>
      <c r="AB30" s="16">
        <v>48573</v>
      </c>
      <c r="AC30" s="16">
        <v>50030</v>
      </c>
      <c r="AD30" s="16">
        <v>50030</v>
      </c>
    </row>
    <row r="31" spans="1:30" x14ac:dyDescent="0.25">
      <c r="A31" s="158">
        <v>427.05200000000002</v>
      </c>
      <c r="B31" s="14" t="s">
        <v>358</v>
      </c>
      <c r="C31" s="10">
        <v>6087</v>
      </c>
      <c r="D31" s="10">
        <v>8000</v>
      </c>
      <c r="E31" s="10">
        <v>0</v>
      </c>
      <c r="F31" s="10">
        <v>6715</v>
      </c>
      <c r="G31" s="106" t="e">
        <f t="shared" si="4"/>
        <v>#DIV/0!</v>
      </c>
      <c r="H31" s="10">
        <v>0</v>
      </c>
      <c r="I31" s="11">
        <v>10000</v>
      </c>
      <c r="J31" s="11">
        <v>2594</v>
      </c>
      <c r="K31" s="11">
        <v>8622</v>
      </c>
      <c r="L31" s="11">
        <v>5876</v>
      </c>
      <c r="M31" s="16">
        <v>5366</v>
      </c>
      <c r="N31" s="16">
        <v>6000</v>
      </c>
      <c r="O31" s="16">
        <v>3480</v>
      </c>
      <c r="P31" s="11">
        <v>6000</v>
      </c>
      <c r="Q31" s="11">
        <v>3597</v>
      </c>
      <c r="R31" s="16">
        <v>7237</v>
      </c>
      <c r="S31" s="16">
        <v>5653</v>
      </c>
      <c r="T31" s="16">
        <v>3890.2</v>
      </c>
      <c r="U31" s="16">
        <v>590</v>
      </c>
      <c r="V31" s="11">
        <v>7000</v>
      </c>
      <c r="W31" s="16">
        <v>5265.65</v>
      </c>
      <c r="X31" s="16">
        <v>6945.65</v>
      </c>
      <c r="Y31" s="16">
        <v>7481</v>
      </c>
      <c r="Z31" s="16">
        <v>7000</v>
      </c>
      <c r="AA31" s="16">
        <v>4765</v>
      </c>
      <c r="AB31" s="16">
        <v>7000</v>
      </c>
      <c r="AC31" s="11">
        <v>7500</v>
      </c>
      <c r="AD31" s="11">
        <v>7500</v>
      </c>
    </row>
    <row r="32" spans="1:30" x14ac:dyDescent="0.25">
      <c r="A32" s="158">
        <v>427.03</v>
      </c>
      <c r="B32" s="14" t="s">
        <v>66</v>
      </c>
      <c r="C32" s="10">
        <v>1800</v>
      </c>
      <c r="D32" s="10">
        <v>1900</v>
      </c>
      <c r="E32" s="10">
        <v>1000</v>
      </c>
      <c r="F32" s="10">
        <v>0</v>
      </c>
      <c r="G32" s="106">
        <f t="shared" si="4"/>
        <v>0</v>
      </c>
      <c r="H32" s="10">
        <v>2100</v>
      </c>
      <c r="I32" s="11">
        <v>2200</v>
      </c>
      <c r="J32" s="11">
        <v>2200</v>
      </c>
      <c r="K32" s="11">
        <v>2300</v>
      </c>
      <c r="L32" s="11">
        <v>2300</v>
      </c>
      <c r="M32" s="11">
        <v>2400</v>
      </c>
      <c r="N32" s="16">
        <v>2500</v>
      </c>
      <c r="O32" s="11">
        <v>2500</v>
      </c>
      <c r="P32" s="11">
        <v>2850</v>
      </c>
      <c r="Q32" s="11">
        <v>2850</v>
      </c>
      <c r="R32" s="11">
        <v>2000</v>
      </c>
      <c r="S32" s="11">
        <v>1700</v>
      </c>
      <c r="T32" s="11">
        <v>1100</v>
      </c>
      <c r="U32" s="11">
        <v>1100</v>
      </c>
      <c r="V32" s="16">
        <v>1150</v>
      </c>
      <c r="W32" s="11">
        <v>800</v>
      </c>
      <c r="X32" s="16">
        <v>1200</v>
      </c>
      <c r="Y32" s="11">
        <v>1300</v>
      </c>
      <c r="Z32" s="11">
        <v>1400</v>
      </c>
      <c r="AA32" s="11">
        <v>1400</v>
      </c>
      <c r="AB32" s="11">
        <v>800</v>
      </c>
      <c r="AC32" s="175">
        <v>3102</v>
      </c>
      <c r="AD32" s="16">
        <v>3102</v>
      </c>
    </row>
    <row r="33" spans="1:30" x14ac:dyDescent="0.25">
      <c r="A33" s="158">
        <v>427.05</v>
      </c>
      <c r="B33" s="14" t="s">
        <v>111</v>
      </c>
      <c r="C33" s="10">
        <v>4566.01</v>
      </c>
      <c r="D33" s="10">
        <v>6000</v>
      </c>
      <c r="E33" s="10">
        <v>6295</v>
      </c>
      <c r="F33" s="10">
        <v>4206</v>
      </c>
      <c r="G33" s="106">
        <f t="shared" si="4"/>
        <v>0.66814932486100076</v>
      </c>
      <c r="H33" s="10">
        <v>4922</v>
      </c>
      <c r="I33" s="11">
        <v>6000</v>
      </c>
      <c r="J33" s="11">
        <v>9562</v>
      </c>
      <c r="K33" s="11">
        <v>4382</v>
      </c>
      <c r="L33" s="11">
        <v>2581</v>
      </c>
      <c r="M33" s="16">
        <v>10365</v>
      </c>
      <c r="N33" s="11">
        <v>5000</v>
      </c>
      <c r="O33" s="11">
        <v>6078</v>
      </c>
      <c r="P33" s="11">
        <v>5500</v>
      </c>
      <c r="Q33" s="11">
        <v>6395</v>
      </c>
      <c r="R33" s="11">
        <v>4929</v>
      </c>
      <c r="S33" s="11">
        <v>3189</v>
      </c>
      <c r="T33" s="11">
        <v>8825</v>
      </c>
      <c r="U33" s="11">
        <v>5471</v>
      </c>
      <c r="V33" s="11">
        <v>6000</v>
      </c>
      <c r="W33" s="11">
        <v>8839</v>
      </c>
      <c r="X33" s="11">
        <v>12000</v>
      </c>
      <c r="Y33" s="11">
        <v>10589</v>
      </c>
      <c r="Z33" s="11">
        <v>14000</v>
      </c>
      <c r="AA33" s="11">
        <v>4492</v>
      </c>
      <c r="AB33" s="11">
        <v>12000</v>
      </c>
      <c r="AC33" s="11">
        <v>7000</v>
      </c>
      <c r="AD33" s="11">
        <v>7000</v>
      </c>
    </row>
    <row r="34" spans="1:30" x14ac:dyDescent="0.25">
      <c r="A34" s="158">
        <v>427.05099999999999</v>
      </c>
      <c r="B34" s="14" t="s">
        <v>68</v>
      </c>
      <c r="C34" s="10">
        <v>2442.54</v>
      </c>
      <c r="D34" s="10">
        <v>3000</v>
      </c>
      <c r="E34" s="10">
        <v>2822</v>
      </c>
      <c r="F34" s="10">
        <v>2822</v>
      </c>
      <c r="G34" s="106">
        <f t="shared" si="4"/>
        <v>1</v>
      </c>
      <c r="H34" s="10">
        <v>0</v>
      </c>
      <c r="I34" s="11">
        <v>6335</v>
      </c>
      <c r="J34" s="11">
        <v>6574</v>
      </c>
      <c r="K34" s="11">
        <v>4637</v>
      </c>
      <c r="L34" s="11">
        <v>4637</v>
      </c>
      <c r="M34" s="11">
        <v>3508</v>
      </c>
      <c r="N34" s="16">
        <v>3238</v>
      </c>
      <c r="O34" s="11">
        <v>2402</v>
      </c>
      <c r="P34" s="11">
        <v>2500</v>
      </c>
      <c r="Q34" s="11">
        <v>4064</v>
      </c>
      <c r="R34" s="11">
        <v>3121</v>
      </c>
      <c r="S34" s="11">
        <v>3121</v>
      </c>
      <c r="T34" s="11">
        <v>4309</v>
      </c>
      <c r="U34" s="11">
        <v>3637</v>
      </c>
      <c r="V34" s="16">
        <v>3903</v>
      </c>
      <c r="W34" s="11">
        <v>3908</v>
      </c>
      <c r="X34" s="16">
        <v>5733.34</v>
      </c>
      <c r="Y34" s="11">
        <v>5455</v>
      </c>
      <c r="Z34" s="16">
        <v>5196</v>
      </c>
      <c r="AA34" s="11">
        <v>6017</v>
      </c>
      <c r="AB34" s="16">
        <v>1910</v>
      </c>
      <c r="AC34" s="16">
        <v>4616.8</v>
      </c>
      <c r="AD34" s="16">
        <v>4616.8</v>
      </c>
    </row>
    <row r="35" spans="1:30" x14ac:dyDescent="0.25">
      <c r="A35" s="158">
        <v>427.01299999999998</v>
      </c>
      <c r="B35" s="14" t="s">
        <v>65</v>
      </c>
      <c r="C35" s="10">
        <f>SUM(C28:C34)*(7.65%)</f>
        <v>11005.485075000001</v>
      </c>
      <c r="D35" s="10">
        <f>SUM(D28:D34)*(7.65%)</f>
        <v>12089.065500000001</v>
      </c>
      <c r="E35" s="10">
        <v>10979</v>
      </c>
      <c r="F35" s="10">
        <f>SUM(F28+F29+F30+F31+F32+F33+F34)*(7.65%)</f>
        <v>9814.3379999999997</v>
      </c>
      <c r="G35" s="106">
        <f t="shared" si="4"/>
        <v>0.89391911831678661</v>
      </c>
      <c r="H35" s="10">
        <v>13182</v>
      </c>
      <c r="I35" s="11">
        <f>SUM(I28:I34)*7.65%</f>
        <v>16861.364999999998</v>
      </c>
      <c r="J35" s="11">
        <v>17317</v>
      </c>
      <c r="K35" s="11">
        <v>17688</v>
      </c>
      <c r="L35" s="11">
        <v>13989</v>
      </c>
      <c r="M35" s="11">
        <v>17760</v>
      </c>
      <c r="N35" s="10">
        <f>SUM(N28:N34)*(7.65%)</f>
        <v>17140.9725</v>
      </c>
      <c r="O35" s="11">
        <v>16640</v>
      </c>
      <c r="P35" s="11">
        <f>SUM(P28:P34)*7.65%</f>
        <v>17575.339499999998</v>
      </c>
      <c r="Q35" s="11">
        <v>17688</v>
      </c>
      <c r="R35" s="11">
        <v>17674</v>
      </c>
      <c r="S35" s="11">
        <v>14594</v>
      </c>
      <c r="T35" s="11">
        <v>17115</v>
      </c>
      <c r="U35" s="11">
        <v>14680</v>
      </c>
      <c r="V35" s="16">
        <f>SUM(V28:V34)*7.65%</f>
        <v>17176.621500000001</v>
      </c>
      <c r="W35" s="11">
        <v>12403</v>
      </c>
      <c r="X35" s="11">
        <f>SUM(X28:X34)*7.65%</f>
        <v>18883.412235</v>
      </c>
      <c r="Y35" s="11">
        <v>18327</v>
      </c>
      <c r="Z35" s="16">
        <f>SUM(Z28:Z34)*7.65%</f>
        <v>19758.725999999999</v>
      </c>
      <c r="AA35" s="11">
        <v>18298</v>
      </c>
      <c r="AB35" s="16">
        <f>SUM(AB28:AB34)*7.65%</f>
        <v>19424.038499999999</v>
      </c>
      <c r="AC35" s="175">
        <v>23635.46</v>
      </c>
      <c r="AD35" s="16">
        <v>23635.46</v>
      </c>
    </row>
    <row r="36" spans="1:30" x14ac:dyDescent="0.25">
      <c r="A36" s="158">
        <v>427.01400000000001</v>
      </c>
      <c r="B36" s="14" t="s">
        <v>67</v>
      </c>
      <c r="C36" s="10">
        <v>3900</v>
      </c>
      <c r="D36" s="10">
        <v>3900</v>
      </c>
      <c r="E36" s="10">
        <v>3900</v>
      </c>
      <c r="F36" s="10">
        <v>3900</v>
      </c>
      <c r="G36" s="106">
        <f t="shared" si="4"/>
        <v>1</v>
      </c>
      <c r="H36" s="10">
        <v>3900</v>
      </c>
      <c r="I36" s="11">
        <v>5200</v>
      </c>
      <c r="J36" s="11">
        <v>5200</v>
      </c>
      <c r="K36" s="11">
        <v>5741</v>
      </c>
      <c r="L36" s="11">
        <v>6283</v>
      </c>
      <c r="M36" s="16">
        <v>5600</v>
      </c>
      <c r="N36" s="11">
        <v>5600</v>
      </c>
      <c r="O36" s="11">
        <v>11200</v>
      </c>
      <c r="P36" s="11">
        <v>6000</v>
      </c>
      <c r="Q36" s="16">
        <v>6250</v>
      </c>
      <c r="R36" s="11">
        <v>5125</v>
      </c>
      <c r="S36" s="11">
        <v>5125</v>
      </c>
      <c r="T36" s="11">
        <v>4875</v>
      </c>
      <c r="U36" s="11">
        <v>4875</v>
      </c>
      <c r="V36" s="16">
        <v>6874</v>
      </c>
      <c r="W36" s="11">
        <v>0</v>
      </c>
      <c r="X36" s="11">
        <v>8909</v>
      </c>
      <c r="Y36" s="16">
        <v>8000</v>
      </c>
      <c r="Z36" s="16">
        <v>9000</v>
      </c>
      <c r="AA36" s="11">
        <v>6000</v>
      </c>
      <c r="AB36" s="11">
        <v>9000</v>
      </c>
      <c r="AC36" s="175">
        <v>14887</v>
      </c>
      <c r="AD36" s="16">
        <v>14887</v>
      </c>
    </row>
    <row r="37" spans="1:30" x14ac:dyDescent="0.25">
      <c r="A37" s="158">
        <v>427.01499999999999</v>
      </c>
      <c r="B37" s="14" t="s">
        <v>381</v>
      </c>
      <c r="C37" s="10">
        <v>29000</v>
      </c>
      <c r="D37" s="10">
        <v>37350</v>
      </c>
      <c r="E37" s="10">
        <v>53635</v>
      </c>
      <c r="F37" s="10">
        <v>40575</v>
      </c>
      <c r="G37" s="106">
        <f t="shared" si="4"/>
        <v>0.75650228395637176</v>
      </c>
      <c r="H37" s="10">
        <v>61182</v>
      </c>
      <c r="I37" s="11">
        <v>95092</v>
      </c>
      <c r="J37" s="11">
        <v>76366</v>
      </c>
      <c r="K37" s="11">
        <v>65525</v>
      </c>
      <c r="L37" s="11">
        <v>49847</v>
      </c>
      <c r="M37" s="11">
        <v>50744</v>
      </c>
      <c r="N37" s="16">
        <v>72869.84</v>
      </c>
      <c r="O37" s="16">
        <v>58439</v>
      </c>
      <c r="P37" s="11">
        <v>61051</v>
      </c>
      <c r="Q37" s="11">
        <v>55535</v>
      </c>
      <c r="R37" s="11">
        <v>62474</v>
      </c>
      <c r="S37" s="11">
        <v>37692</v>
      </c>
      <c r="T37" s="11">
        <v>88611</v>
      </c>
      <c r="U37" s="11">
        <v>88921</v>
      </c>
      <c r="V37" s="16">
        <v>108085</v>
      </c>
      <c r="W37" s="11">
        <v>93209</v>
      </c>
      <c r="X37" s="16">
        <v>123902.16</v>
      </c>
      <c r="Y37" s="11">
        <v>147993</v>
      </c>
      <c r="Z37" s="11">
        <v>178093</v>
      </c>
      <c r="AA37" s="11">
        <v>151208</v>
      </c>
      <c r="AB37" s="16">
        <v>195902</v>
      </c>
      <c r="AC37" s="16">
        <v>179894.32</v>
      </c>
      <c r="AD37" s="16">
        <v>179894.32</v>
      </c>
    </row>
    <row r="38" spans="1:30" x14ac:dyDescent="0.25">
      <c r="A38" s="158">
        <v>427.01900000000001</v>
      </c>
      <c r="B38" s="14" t="s">
        <v>344</v>
      </c>
      <c r="C38" s="10">
        <v>0</v>
      </c>
      <c r="D38" s="10">
        <v>0</v>
      </c>
      <c r="E38" s="10">
        <v>0</v>
      </c>
      <c r="F38" s="10"/>
      <c r="G38" s="106"/>
      <c r="H38" s="10">
        <v>0</v>
      </c>
      <c r="I38" s="11">
        <v>5000</v>
      </c>
      <c r="J38" s="11">
        <v>15998</v>
      </c>
      <c r="K38" s="11">
        <v>11963</v>
      </c>
      <c r="L38" s="11">
        <v>7518</v>
      </c>
      <c r="M38" s="11">
        <v>3425</v>
      </c>
      <c r="N38" s="11">
        <v>8000</v>
      </c>
      <c r="O38" s="11">
        <v>25872</v>
      </c>
      <c r="P38" s="11">
        <v>5000</v>
      </c>
      <c r="Q38" s="11">
        <v>10755</v>
      </c>
      <c r="R38" s="11">
        <v>13954</v>
      </c>
      <c r="S38" s="11">
        <v>10104</v>
      </c>
      <c r="T38" s="11">
        <v>12789</v>
      </c>
      <c r="U38" s="11">
        <v>6489</v>
      </c>
      <c r="V38" s="16">
        <v>10000</v>
      </c>
      <c r="W38" s="11">
        <v>2800</v>
      </c>
      <c r="X38" s="11">
        <v>5000</v>
      </c>
      <c r="Y38" s="11">
        <v>6807</v>
      </c>
      <c r="Z38" s="11">
        <v>5000</v>
      </c>
      <c r="AA38" s="11">
        <v>19001</v>
      </c>
      <c r="AB38" s="11">
        <v>5000</v>
      </c>
      <c r="AC38" s="11">
        <v>10000</v>
      </c>
      <c r="AD38" s="11">
        <v>10000</v>
      </c>
    </row>
    <row r="39" spans="1:30" x14ac:dyDescent="0.25">
      <c r="A39" s="158">
        <v>427.01799999999997</v>
      </c>
      <c r="B39" s="14" t="s">
        <v>86</v>
      </c>
      <c r="C39" s="10">
        <v>0</v>
      </c>
      <c r="D39" s="10">
        <v>0</v>
      </c>
      <c r="E39" s="10">
        <v>0</v>
      </c>
      <c r="F39" s="10"/>
      <c r="G39" s="106"/>
      <c r="H39" s="10">
        <v>0</v>
      </c>
      <c r="I39" s="11">
        <v>2000</v>
      </c>
      <c r="J39" s="11">
        <v>2125</v>
      </c>
      <c r="K39" s="11">
        <v>7920</v>
      </c>
      <c r="L39" s="11">
        <v>4166</v>
      </c>
      <c r="M39" s="11">
        <v>5741</v>
      </c>
      <c r="N39" s="11">
        <v>5000</v>
      </c>
      <c r="O39" s="11">
        <v>6501</v>
      </c>
      <c r="P39" s="11">
        <v>10000</v>
      </c>
      <c r="Q39" s="11">
        <v>8040</v>
      </c>
      <c r="R39" s="11">
        <v>9764</v>
      </c>
      <c r="S39" s="11">
        <v>7931</v>
      </c>
      <c r="T39" s="11">
        <v>9974</v>
      </c>
      <c r="U39" s="11">
        <v>8617</v>
      </c>
      <c r="V39" s="11">
        <v>10000</v>
      </c>
      <c r="W39" s="11">
        <v>8114</v>
      </c>
      <c r="X39" s="11">
        <v>12000</v>
      </c>
      <c r="Y39" s="11">
        <v>11194</v>
      </c>
      <c r="Z39" s="11">
        <v>12000</v>
      </c>
      <c r="AA39" s="11">
        <v>13573</v>
      </c>
      <c r="AB39" s="11">
        <v>12000</v>
      </c>
      <c r="AC39" s="11">
        <v>16000</v>
      </c>
      <c r="AD39" s="11">
        <v>16000</v>
      </c>
    </row>
    <row r="40" spans="1:30" hidden="1" x14ac:dyDescent="0.25">
      <c r="A40" s="158">
        <v>427.04</v>
      </c>
      <c r="B40" s="14" t="s">
        <v>132</v>
      </c>
      <c r="C40" s="10">
        <v>0</v>
      </c>
      <c r="D40" s="10">
        <v>200</v>
      </c>
      <c r="E40" s="10">
        <v>0</v>
      </c>
      <c r="F40" s="10">
        <v>0</v>
      </c>
      <c r="G40" s="106" t="e">
        <f t="shared" si="4"/>
        <v>#DIV/0!</v>
      </c>
      <c r="H40" s="10">
        <v>0</v>
      </c>
      <c r="I40" s="11">
        <v>100</v>
      </c>
      <c r="J40" s="11">
        <v>0</v>
      </c>
      <c r="K40" s="11">
        <v>100</v>
      </c>
      <c r="L40" s="11">
        <v>0</v>
      </c>
      <c r="M40" s="11">
        <v>0</v>
      </c>
      <c r="N40" s="11">
        <v>100</v>
      </c>
      <c r="O40" s="11">
        <v>0</v>
      </c>
      <c r="P40" s="11">
        <v>0</v>
      </c>
      <c r="Q40" s="11">
        <v>0</v>
      </c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 x14ac:dyDescent="0.25">
      <c r="A41" s="158">
        <v>427.06</v>
      </c>
      <c r="B41" s="14" t="s">
        <v>127</v>
      </c>
      <c r="C41" s="10">
        <v>100</v>
      </c>
      <c r="D41" s="10">
        <v>550</v>
      </c>
      <c r="E41" s="10">
        <v>2240</v>
      </c>
      <c r="F41" s="10">
        <v>2375</v>
      </c>
      <c r="G41" s="106">
        <f t="shared" si="4"/>
        <v>1.0602678571428572</v>
      </c>
      <c r="H41" s="10">
        <v>1459</v>
      </c>
      <c r="I41" s="11">
        <v>1500</v>
      </c>
      <c r="J41" s="11">
        <v>508</v>
      </c>
      <c r="K41" s="11">
        <v>270</v>
      </c>
      <c r="L41" s="11">
        <v>270</v>
      </c>
      <c r="M41" s="11">
        <v>129</v>
      </c>
      <c r="N41" s="11">
        <v>500</v>
      </c>
      <c r="O41" s="11">
        <v>1147</v>
      </c>
      <c r="P41" s="11">
        <v>500</v>
      </c>
      <c r="Q41" s="11">
        <v>2028</v>
      </c>
      <c r="R41" s="11">
        <v>3023</v>
      </c>
      <c r="S41" s="11">
        <v>2018</v>
      </c>
      <c r="T41" s="11">
        <v>2953</v>
      </c>
      <c r="U41" s="11">
        <v>2953</v>
      </c>
      <c r="V41" s="11">
        <v>3000</v>
      </c>
      <c r="W41" s="11">
        <v>3039</v>
      </c>
      <c r="X41" s="11">
        <v>3000</v>
      </c>
      <c r="Y41" s="11">
        <v>2264</v>
      </c>
      <c r="Z41" s="11">
        <v>4000</v>
      </c>
      <c r="AA41" s="11">
        <v>2629</v>
      </c>
      <c r="AB41" s="11">
        <v>4000</v>
      </c>
      <c r="AC41" s="11">
        <v>4000</v>
      </c>
      <c r="AD41" s="11">
        <v>4000</v>
      </c>
    </row>
    <row r="42" spans="1:30" x14ac:dyDescent="0.25">
      <c r="A42" s="158">
        <v>427.08</v>
      </c>
      <c r="B42" s="14" t="s">
        <v>133</v>
      </c>
      <c r="C42" s="10">
        <v>839</v>
      </c>
      <c r="D42" s="10">
        <v>1150</v>
      </c>
      <c r="E42" s="10">
        <v>925</v>
      </c>
      <c r="F42" s="10">
        <v>270</v>
      </c>
      <c r="G42" s="106">
        <f t="shared" si="4"/>
        <v>0.29189189189189191</v>
      </c>
      <c r="H42" s="10">
        <v>898</v>
      </c>
      <c r="I42" s="11">
        <v>1150</v>
      </c>
      <c r="J42" s="11">
        <v>722</v>
      </c>
      <c r="K42" s="11">
        <v>999</v>
      </c>
      <c r="L42" s="11">
        <v>699</v>
      </c>
      <c r="M42" s="11">
        <v>985</v>
      </c>
      <c r="N42" s="11">
        <v>900</v>
      </c>
      <c r="O42" s="11">
        <v>962</v>
      </c>
      <c r="P42" s="11">
        <v>900</v>
      </c>
      <c r="Q42" s="11">
        <v>660</v>
      </c>
      <c r="R42" s="11">
        <v>900</v>
      </c>
      <c r="S42" s="11">
        <v>735</v>
      </c>
      <c r="T42" s="11">
        <v>1458</v>
      </c>
      <c r="U42" s="11">
        <v>1000</v>
      </c>
      <c r="V42" s="11">
        <v>900</v>
      </c>
      <c r="W42" s="11">
        <v>2099</v>
      </c>
      <c r="X42" s="11">
        <v>3000</v>
      </c>
      <c r="Y42" s="11">
        <v>2604</v>
      </c>
      <c r="Z42" s="11">
        <v>3000</v>
      </c>
      <c r="AA42" s="11">
        <v>2849</v>
      </c>
      <c r="AB42" s="11">
        <v>3000</v>
      </c>
      <c r="AC42" s="11">
        <v>3660</v>
      </c>
      <c r="AD42" s="11">
        <v>3660</v>
      </c>
    </row>
    <row r="43" spans="1:30" x14ac:dyDescent="0.25">
      <c r="A43" s="158">
        <v>427.07</v>
      </c>
      <c r="B43" s="14" t="s">
        <v>309</v>
      </c>
      <c r="C43" s="10">
        <v>0</v>
      </c>
      <c r="D43" s="10">
        <v>0</v>
      </c>
      <c r="E43" s="10">
        <v>3688</v>
      </c>
      <c r="F43" s="10">
        <v>2375</v>
      </c>
      <c r="G43" s="106">
        <v>0</v>
      </c>
      <c r="H43" s="10">
        <v>3627</v>
      </c>
      <c r="I43" s="11">
        <v>1000</v>
      </c>
      <c r="J43" s="11">
        <v>2488</v>
      </c>
      <c r="K43" s="11">
        <v>1901</v>
      </c>
      <c r="L43" s="11">
        <v>1378</v>
      </c>
      <c r="M43" s="11">
        <v>4009</v>
      </c>
      <c r="N43" s="11">
        <v>3500</v>
      </c>
      <c r="O43" s="11">
        <v>3213</v>
      </c>
      <c r="P43" s="11">
        <v>3500</v>
      </c>
      <c r="Q43" s="11">
        <v>1547</v>
      </c>
      <c r="R43" s="11">
        <v>1667</v>
      </c>
      <c r="S43" s="11">
        <v>728</v>
      </c>
      <c r="T43" s="11">
        <v>4760</v>
      </c>
      <c r="U43" s="11">
        <v>3805</v>
      </c>
      <c r="V43" s="11">
        <v>1500</v>
      </c>
      <c r="W43" s="11">
        <v>3310</v>
      </c>
      <c r="X43" s="11">
        <v>3000</v>
      </c>
      <c r="Y43" s="11">
        <v>13111</v>
      </c>
      <c r="Z43" s="11">
        <v>3000</v>
      </c>
      <c r="AA43" s="11">
        <v>12726</v>
      </c>
      <c r="AB43" s="11">
        <v>6000</v>
      </c>
      <c r="AC43" s="11">
        <v>8000</v>
      </c>
      <c r="AD43" s="11">
        <v>8000</v>
      </c>
    </row>
    <row r="44" spans="1:30" x14ac:dyDescent="0.25">
      <c r="A44" s="158">
        <v>427.1</v>
      </c>
      <c r="B44" s="14" t="s">
        <v>288</v>
      </c>
      <c r="C44" s="10">
        <v>0</v>
      </c>
      <c r="D44" s="10">
        <v>0</v>
      </c>
      <c r="E44" s="10">
        <v>3706</v>
      </c>
      <c r="F44" s="10">
        <v>1938</v>
      </c>
      <c r="G44" s="106">
        <f t="shared" si="4"/>
        <v>0.52293577981651373</v>
      </c>
      <c r="H44" s="10">
        <v>2963</v>
      </c>
      <c r="I44" s="11">
        <v>2000</v>
      </c>
      <c r="J44" s="11">
        <v>3035</v>
      </c>
      <c r="K44" s="11">
        <v>1542</v>
      </c>
      <c r="L44" s="11">
        <v>0</v>
      </c>
      <c r="M44" s="16">
        <v>2083</v>
      </c>
      <c r="N44" s="11">
        <v>1600</v>
      </c>
      <c r="O44" s="11">
        <v>2853</v>
      </c>
      <c r="P44" s="11">
        <v>2000</v>
      </c>
      <c r="Q44" s="11">
        <v>3475</v>
      </c>
      <c r="R44" s="11">
        <v>1623</v>
      </c>
      <c r="S44" s="11">
        <v>1623</v>
      </c>
      <c r="T44" s="11">
        <v>1947</v>
      </c>
      <c r="U44" s="11">
        <v>1948</v>
      </c>
      <c r="V44" s="11">
        <v>2000</v>
      </c>
      <c r="W44" s="11">
        <v>1516</v>
      </c>
      <c r="X44" s="11">
        <v>2000</v>
      </c>
      <c r="Y44" s="11">
        <v>2096</v>
      </c>
      <c r="Z44" s="11">
        <v>2000</v>
      </c>
      <c r="AA44" s="11">
        <v>1392</v>
      </c>
      <c r="AB44" s="11">
        <v>2000</v>
      </c>
      <c r="AC44" s="11">
        <v>3000</v>
      </c>
      <c r="AD44" s="11">
        <v>3000</v>
      </c>
    </row>
    <row r="45" spans="1:30" x14ac:dyDescent="0.25">
      <c r="A45" s="158">
        <v>427.2</v>
      </c>
      <c r="B45" s="14" t="s">
        <v>134</v>
      </c>
      <c r="C45" s="10">
        <v>210920</v>
      </c>
      <c r="D45" s="10">
        <v>210000</v>
      </c>
      <c r="E45" s="10">
        <v>188287</v>
      </c>
      <c r="F45" s="10">
        <v>136612</v>
      </c>
      <c r="G45" s="106">
        <f t="shared" si="4"/>
        <v>0.7255519499487485</v>
      </c>
      <c r="H45" s="10">
        <v>172667</v>
      </c>
      <c r="I45" s="11">
        <v>180000</v>
      </c>
      <c r="J45" s="11">
        <v>179728</v>
      </c>
      <c r="K45" s="11">
        <v>158399</v>
      </c>
      <c r="L45" s="11">
        <v>122731</v>
      </c>
      <c r="M45" s="11">
        <v>187699</v>
      </c>
      <c r="N45" s="11">
        <v>165000</v>
      </c>
      <c r="O45" s="11">
        <v>188290</v>
      </c>
      <c r="P45" s="11">
        <v>178020</v>
      </c>
      <c r="Q45" s="11">
        <v>190378</v>
      </c>
      <c r="R45" s="11">
        <v>180180</v>
      </c>
      <c r="S45" s="11">
        <v>152001</v>
      </c>
      <c r="T45" s="11">
        <v>208938</v>
      </c>
      <c r="U45" s="11">
        <v>190181</v>
      </c>
      <c r="V45" s="16">
        <v>180000</v>
      </c>
      <c r="W45" s="11">
        <v>117169</v>
      </c>
      <c r="X45" s="11">
        <v>183600</v>
      </c>
      <c r="Y45" s="11">
        <v>193573</v>
      </c>
      <c r="Z45" s="11">
        <v>200000</v>
      </c>
      <c r="AA45" s="11">
        <v>197189</v>
      </c>
      <c r="AB45" s="16">
        <v>206940</v>
      </c>
      <c r="AC45" s="11">
        <v>220000</v>
      </c>
      <c r="AD45" s="11">
        <v>220000</v>
      </c>
    </row>
    <row r="46" spans="1:30" x14ac:dyDescent="0.25">
      <c r="A46" s="158">
        <v>426.01</v>
      </c>
      <c r="B46" s="14" t="s">
        <v>135</v>
      </c>
      <c r="C46" s="10">
        <v>113238</v>
      </c>
      <c r="D46" s="10">
        <v>113500</v>
      </c>
      <c r="E46" s="10">
        <v>110398</v>
      </c>
      <c r="F46" s="10">
        <v>82801</v>
      </c>
      <c r="G46" s="106">
        <f t="shared" si="4"/>
        <v>0.75002264533777785</v>
      </c>
      <c r="H46" s="10">
        <v>71136</v>
      </c>
      <c r="I46" s="11">
        <v>71136</v>
      </c>
      <c r="J46" s="11">
        <v>71136</v>
      </c>
      <c r="K46" s="11">
        <v>71578</v>
      </c>
      <c r="L46" s="11">
        <v>53556</v>
      </c>
      <c r="M46" s="11">
        <v>82139</v>
      </c>
      <c r="N46" s="16">
        <v>84300</v>
      </c>
      <c r="O46" s="11">
        <v>89275</v>
      </c>
      <c r="P46" s="16">
        <v>100356</v>
      </c>
      <c r="Q46" s="11">
        <v>103206</v>
      </c>
      <c r="R46" s="16">
        <v>103781</v>
      </c>
      <c r="S46" s="16">
        <v>86945</v>
      </c>
      <c r="T46" s="16">
        <v>101016</v>
      </c>
      <c r="U46" s="16">
        <v>92598</v>
      </c>
      <c r="V46" s="16">
        <v>181032</v>
      </c>
      <c r="W46" s="11">
        <v>120688</v>
      </c>
      <c r="X46" s="11">
        <v>181032</v>
      </c>
      <c r="Y46" s="11">
        <v>182985</v>
      </c>
      <c r="Z46" s="16">
        <v>181032</v>
      </c>
      <c r="AA46" s="11">
        <v>184152</v>
      </c>
      <c r="AB46" s="16">
        <v>256596</v>
      </c>
      <c r="AC46" s="11">
        <v>268484</v>
      </c>
      <c r="AD46" s="11">
        <v>268484</v>
      </c>
    </row>
    <row r="47" spans="1:30" x14ac:dyDescent="0.25">
      <c r="A47" s="158">
        <v>426.02</v>
      </c>
      <c r="B47" s="14" t="s">
        <v>286</v>
      </c>
      <c r="C47" s="10">
        <v>2850</v>
      </c>
      <c r="D47" s="10">
        <v>2850</v>
      </c>
      <c r="E47" s="10">
        <v>2850</v>
      </c>
      <c r="F47" s="10">
        <v>2850</v>
      </c>
      <c r="G47" s="106">
        <f t="shared" si="4"/>
        <v>1</v>
      </c>
      <c r="H47" s="10">
        <v>3000</v>
      </c>
      <c r="I47" s="11">
        <v>3000</v>
      </c>
      <c r="J47" s="11">
        <v>2850</v>
      </c>
      <c r="K47" s="11">
        <v>2850</v>
      </c>
      <c r="L47" s="11">
        <v>2850</v>
      </c>
      <c r="M47" s="11">
        <v>2850</v>
      </c>
      <c r="N47" s="11">
        <v>2850</v>
      </c>
      <c r="O47" s="11">
        <v>0</v>
      </c>
      <c r="P47" s="16">
        <v>2850</v>
      </c>
      <c r="Q47" s="11">
        <v>0</v>
      </c>
      <c r="R47" s="16">
        <v>0</v>
      </c>
      <c r="S47" s="11">
        <v>0</v>
      </c>
      <c r="T47" s="11">
        <v>2850</v>
      </c>
      <c r="U47" s="11">
        <v>2850</v>
      </c>
      <c r="V47" s="11">
        <v>2850</v>
      </c>
      <c r="W47" s="11">
        <v>2850</v>
      </c>
      <c r="X47" s="11">
        <v>2850</v>
      </c>
      <c r="Y47" s="11">
        <v>2850</v>
      </c>
      <c r="Z47" s="11">
        <v>2850</v>
      </c>
      <c r="AA47" s="11">
        <v>2850</v>
      </c>
      <c r="AB47" s="11">
        <v>2850</v>
      </c>
      <c r="AC47" s="11">
        <v>2850</v>
      </c>
      <c r="AD47" s="11">
        <v>2850</v>
      </c>
    </row>
    <row r="48" spans="1:30" x14ac:dyDescent="0.25">
      <c r="A48" s="158">
        <v>426.03</v>
      </c>
      <c r="B48" s="14" t="s">
        <v>432</v>
      </c>
      <c r="C48" s="10"/>
      <c r="D48" s="10"/>
      <c r="E48" s="10"/>
      <c r="F48" s="10"/>
      <c r="G48" s="106"/>
      <c r="H48" s="10"/>
      <c r="I48" s="11"/>
      <c r="J48" s="11"/>
      <c r="K48" s="11">
        <v>0</v>
      </c>
      <c r="L48" s="11"/>
      <c r="M48" s="11">
        <v>0</v>
      </c>
      <c r="N48" s="11"/>
      <c r="O48" s="11">
        <v>0</v>
      </c>
      <c r="P48" s="16"/>
      <c r="Q48" s="11">
        <v>0</v>
      </c>
      <c r="R48" s="16">
        <v>0</v>
      </c>
      <c r="S48" s="11"/>
      <c r="T48" s="11">
        <v>0</v>
      </c>
      <c r="U48" s="11">
        <v>0</v>
      </c>
      <c r="V48" s="11">
        <v>10000</v>
      </c>
      <c r="W48" s="11">
        <v>0</v>
      </c>
      <c r="X48" s="11">
        <v>10000</v>
      </c>
      <c r="Y48" s="16">
        <v>0</v>
      </c>
      <c r="Z48" s="11">
        <v>5000</v>
      </c>
      <c r="AA48" s="11">
        <v>2419</v>
      </c>
      <c r="AB48" s="11">
        <v>5000</v>
      </c>
      <c r="AC48" s="11">
        <v>5000</v>
      </c>
      <c r="AD48" s="11">
        <v>5000</v>
      </c>
    </row>
    <row r="49" spans="1:30" x14ac:dyDescent="0.25">
      <c r="A49" s="158">
        <v>426.05</v>
      </c>
      <c r="B49" s="14" t="s">
        <v>117</v>
      </c>
      <c r="C49" s="10">
        <v>11815</v>
      </c>
      <c r="D49" s="10">
        <v>15000</v>
      </c>
      <c r="E49" s="10">
        <v>18558</v>
      </c>
      <c r="F49" s="10">
        <v>8666</v>
      </c>
      <c r="G49" s="106">
        <f t="shared" si="4"/>
        <v>0.46696842332147859</v>
      </c>
      <c r="H49" s="10">
        <v>10093</v>
      </c>
      <c r="I49" s="11">
        <v>8000</v>
      </c>
      <c r="J49" s="11">
        <v>10833</v>
      </c>
      <c r="K49" s="11">
        <v>10981</v>
      </c>
      <c r="L49" s="11">
        <v>8602</v>
      </c>
      <c r="M49" s="11">
        <v>14782</v>
      </c>
      <c r="N49" s="11">
        <v>11000</v>
      </c>
      <c r="O49" s="11">
        <v>26738</v>
      </c>
      <c r="P49" s="16">
        <v>11000</v>
      </c>
      <c r="Q49" s="11">
        <v>19806</v>
      </c>
      <c r="R49" s="11">
        <v>17428</v>
      </c>
      <c r="S49" s="11">
        <v>13543</v>
      </c>
      <c r="T49" s="11">
        <v>14618</v>
      </c>
      <c r="U49" s="11">
        <v>14618</v>
      </c>
      <c r="V49" s="16">
        <v>15500</v>
      </c>
      <c r="W49" s="11">
        <v>9445</v>
      </c>
      <c r="X49" s="11">
        <v>15500</v>
      </c>
      <c r="Y49" s="16">
        <v>24163</v>
      </c>
      <c r="Z49" s="11">
        <v>15500</v>
      </c>
      <c r="AA49" s="11">
        <v>18405</v>
      </c>
      <c r="AB49" s="11">
        <v>20000</v>
      </c>
      <c r="AC49" s="11">
        <v>22000</v>
      </c>
      <c r="AD49" s="11">
        <v>22000</v>
      </c>
    </row>
    <row r="50" spans="1:30" x14ac:dyDescent="0.25">
      <c r="A50" s="158">
        <v>426.06</v>
      </c>
      <c r="B50" s="14" t="s">
        <v>118</v>
      </c>
      <c r="C50" s="10">
        <v>9010</v>
      </c>
      <c r="D50" s="10">
        <v>12000</v>
      </c>
      <c r="E50" s="10">
        <v>13093</v>
      </c>
      <c r="F50" s="10">
        <v>9962</v>
      </c>
      <c r="G50" s="106">
        <f t="shared" si="4"/>
        <v>0.76086458412892388</v>
      </c>
      <c r="H50" s="10">
        <v>15141</v>
      </c>
      <c r="I50" s="11">
        <v>12500</v>
      </c>
      <c r="J50" s="11">
        <v>15301</v>
      </c>
      <c r="K50" s="11">
        <v>9300</v>
      </c>
      <c r="L50" s="11">
        <v>6804</v>
      </c>
      <c r="M50" s="11">
        <v>8735</v>
      </c>
      <c r="N50" s="11">
        <v>9500</v>
      </c>
      <c r="O50" s="11">
        <v>9548</v>
      </c>
      <c r="P50" s="11">
        <v>10000</v>
      </c>
      <c r="Q50" s="11">
        <v>17351</v>
      </c>
      <c r="R50" s="11">
        <v>10368</v>
      </c>
      <c r="S50" s="11">
        <v>9694</v>
      </c>
      <c r="T50" s="11">
        <v>8092</v>
      </c>
      <c r="U50" s="11">
        <v>8092</v>
      </c>
      <c r="V50" s="16">
        <v>12000</v>
      </c>
      <c r="W50" s="11">
        <v>6899</v>
      </c>
      <c r="X50" s="11">
        <v>14000</v>
      </c>
      <c r="Y50" s="11">
        <v>18356</v>
      </c>
      <c r="Z50" s="11">
        <v>16000</v>
      </c>
      <c r="AA50" s="11">
        <v>13182</v>
      </c>
      <c r="AB50" s="11">
        <v>16000</v>
      </c>
      <c r="AC50" s="11">
        <v>16000</v>
      </c>
      <c r="AD50" s="11">
        <v>16000</v>
      </c>
    </row>
    <row r="51" spans="1:30" x14ac:dyDescent="0.25">
      <c r="A51" s="158">
        <v>426.08</v>
      </c>
      <c r="B51" s="14" t="s">
        <v>291</v>
      </c>
      <c r="C51" s="10">
        <v>12750</v>
      </c>
      <c r="D51" s="10">
        <v>20000</v>
      </c>
      <c r="E51" s="10">
        <v>0</v>
      </c>
      <c r="F51" s="10">
        <v>0</v>
      </c>
      <c r="G51" s="106" t="e">
        <f t="shared" si="4"/>
        <v>#DIV/0!</v>
      </c>
      <c r="H51" s="10">
        <v>10000</v>
      </c>
      <c r="I51" s="11">
        <v>10000</v>
      </c>
      <c r="J51" s="11">
        <v>10000</v>
      </c>
      <c r="K51" s="11">
        <v>10000</v>
      </c>
      <c r="L51" s="11">
        <v>10000</v>
      </c>
      <c r="M51" s="11">
        <v>10000</v>
      </c>
      <c r="N51" s="11">
        <v>10000</v>
      </c>
      <c r="O51" s="11">
        <v>10000</v>
      </c>
      <c r="P51" s="11">
        <v>10000</v>
      </c>
      <c r="Q51" s="16">
        <v>10000</v>
      </c>
      <c r="R51" s="11">
        <v>10000</v>
      </c>
      <c r="S51" s="11">
        <v>10000</v>
      </c>
      <c r="T51" s="11">
        <v>10000</v>
      </c>
      <c r="U51" s="11">
        <v>10000</v>
      </c>
      <c r="V51" s="11">
        <v>10000</v>
      </c>
      <c r="W51" s="16">
        <v>10000</v>
      </c>
      <c r="X51" s="11">
        <v>10000</v>
      </c>
      <c r="Y51" s="16">
        <v>10000</v>
      </c>
      <c r="Z51" s="11">
        <v>0</v>
      </c>
      <c r="AA51" s="11">
        <v>10000</v>
      </c>
      <c r="AB51" s="11">
        <v>0</v>
      </c>
      <c r="AC51" s="11">
        <v>30000</v>
      </c>
      <c r="AD51" s="11">
        <v>30000</v>
      </c>
    </row>
    <row r="52" spans="1:30" x14ac:dyDescent="0.25">
      <c r="A52" s="158">
        <v>426.07</v>
      </c>
      <c r="B52" s="14" t="s">
        <v>317</v>
      </c>
      <c r="C52" s="10">
        <v>0</v>
      </c>
      <c r="D52" s="10">
        <v>0</v>
      </c>
      <c r="E52" s="10">
        <v>0</v>
      </c>
      <c r="F52" s="10">
        <v>0</v>
      </c>
      <c r="G52" s="106"/>
      <c r="H52" s="10">
        <v>18870.11</v>
      </c>
      <c r="I52" s="11">
        <v>18870</v>
      </c>
      <c r="J52" s="11">
        <v>21557</v>
      </c>
      <c r="K52" s="11">
        <v>18888</v>
      </c>
      <c r="L52" s="16">
        <v>12580</v>
      </c>
      <c r="M52" s="16">
        <v>21557</v>
      </c>
      <c r="N52" s="16">
        <v>21557</v>
      </c>
      <c r="O52" s="16">
        <v>21557</v>
      </c>
      <c r="P52" s="16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6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</row>
    <row r="53" spans="1:30" x14ac:dyDescent="0.25">
      <c r="A53" s="158">
        <v>426.09</v>
      </c>
      <c r="B53" s="14" t="s">
        <v>316</v>
      </c>
      <c r="C53" s="10">
        <v>0</v>
      </c>
      <c r="D53" s="10">
        <v>0</v>
      </c>
      <c r="E53" s="10">
        <v>0</v>
      </c>
      <c r="F53" s="10">
        <v>0</v>
      </c>
      <c r="G53" s="106"/>
      <c r="H53" s="10">
        <v>5000</v>
      </c>
      <c r="I53" s="11">
        <v>5000</v>
      </c>
      <c r="J53" s="11">
        <v>5000</v>
      </c>
      <c r="K53" s="11">
        <v>10000</v>
      </c>
      <c r="L53" s="16">
        <v>10000</v>
      </c>
      <c r="M53" s="11">
        <v>10500</v>
      </c>
      <c r="N53" s="11">
        <v>10500</v>
      </c>
      <c r="O53" s="11">
        <v>190416</v>
      </c>
      <c r="P53" s="11">
        <v>10500</v>
      </c>
      <c r="Q53" s="11">
        <v>10500</v>
      </c>
      <c r="R53" s="11">
        <v>10500</v>
      </c>
      <c r="S53" s="11">
        <v>10500</v>
      </c>
      <c r="T53" s="11">
        <v>10500</v>
      </c>
      <c r="U53" s="11">
        <v>0</v>
      </c>
      <c r="V53" s="16">
        <v>10500</v>
      </c>
      <c r="W53" s="11">
        <v>10500</v>
      </c>
      <c r="X53" s="11">
        <v>10500</v>
      </c>
      <c r="Y53" s="11">
        <v>10500</v>
      </c>
      <c r="Z53" s="11">
        <v>10500</v>
      </c>
      <c r="AA53" s="11">
        <v>13058</v>
      </c>
      <c r="AB53" s="11">
        <v>10500</v>
      </c>
      <c r="AC53" s="11">
        <v>15000</v>
      </c>
      <c r="AD53" s="11">
        <v>15000</v>
      </c>
    </row>
    <row r="54" spans="1:30" x14ac:dyDescent="0.25">
      <c r="A54" s="158">
        <v>426.07100000000003</v>
      </c>
      <c r="B54" s="14" t="s">
        <v>361</v>
      </c>
      <c r="C54" s="10"/>
      <c r="D54" s="10">
        <v>0</v>
      </c>
      <c r="E54" s="10">
        <v>0</v>
      </c>
      <c r="F54" s="10"/>
      <c r="G54" s="106"/>
      <c r="H54" s="11">
        <v>0</v>
      </c>
      <c r="I54" s="35">
        <v>0</v>
      </c>
      <c r="J54" s="11">
        <v>0</v>
      </c>
      <c r="K54" s="11">
        <v>39564</v>
      </c>
      <c r="L54" s="16">
        <v>7151</v>
      </c>
      <c r="M54" s="16">
        <v>36919</v>
      </c>
      <c r="N54" s="16">
        <v>36919</v>
      </c>
      <c r="O54" s="16">
        <v>36919</v>
      </c>
      <c r="P54" s="11">
        <v>36924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6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</row>
    <row r="55" spans="1:30" x14ac:dyDescent="0.25">
      <c r="A55" s="158"/>
      <c r="B55" s="14" t="s">
        <v>415</v>
      </c>
      <c r="C55" s="10"/>
      <c r="D55" s="10"/>
      <c r="E55" s="10"/>
      <c r="F55" s="10"/>
      <c r="G55" s="106"/>
      <c r="H55" s="11">
        <v>0</v>
      </c>
      <c r="I55" s="35"/>
      <c r="J55" s="11">
        <v>0</v>
      </c>
      <c r="K55" s="11">
        <v>0</v>
      </c>
      <c r="L55" s="16"/>
      <c r="M55" s="16">
        <v>0</v>
      </c>
      <c r="N55" s="16"/>
      <c r="O55" s="16">
        <v>0</v>
      </c>
      <c r="P55" s="11">
        <v>0</v>
      </c>
      <c r="Q55" s="11">
        <v>0</v>
      </c>
      <c r="R55" s="16">
        <v>16000</v>
      </c>
      <c r="S55" s="16">
        <v>16000</v>
      </c>
      <c r="T55" s="16">
        <v>16000</v>
      </c>
      <c r="U55" s="16">
        <v>16000</v>
      </c>
      <c r="V55" s="16">
        <v>16000</v>
      </c>
      <c r="W55" s="11">
        <v>16000</v>
      </c>
      <c r="X55" s="11">
        <v>16000</v>
      </c>
      <c r="Y55" s="11">
        <v>16000</v>
      </c>
      <c r="Z55" s="11">
        <v>16000</v>
      </c>
      <c r="AA55" s="11">
        <v>16000</v>
      </c>
      <c r="AB55" s="11">
        <v>16000</v>
      </c>
      <c r="AC55" s="11">
        <v>16000</v>
      </c>
      <c r="AD55" s="11">
        <v>16000</v>
      </c>
    </row>
    <row r="56" spans="1:30" ht="13.8" thickBot="1" x14ac:dyDescent="0.3">
      <c r="A56" s="116"/>
      <c r="B56" s="117" t="s">
        <v>233</v>
      </c>
      <c r="C56" s="56">
        <f>SUM(C28:C54)</f>
        <v>549290.03507500002</v>
      </c>
      <c r="D56" s="56">
        <f>SUM(D28:D54)</f>
        <v>586616.06550000003</v>
      </c>
      <c r="E56" s="56">
        <f>SUM(E28:E54)</f>
        <v>590477</v>
      </c>
      <c r="F56" s="56">
        <f>SUM(F28:F53)</f>
        <v>430430.33799999999</v>
      </c>
      <c r="G56" s="118">
        <f t="shared" si="4"/>
        <v>0.7289536053055411</v>
      </c>
      <c r="H56" s="56">
        <f>SUM(H28:H55)</f>
        <v>582912.11</v>
      </c>
      <c r="I56" s="55">
        <f>SUM(I28:I54)</f>
        <v>658819.36499999999</v>
      </c>
      <c r="J56" s="55">
        <f>SUM(J28:J55)</f>
        <v>666212</v>
      </c>
      <c r="K56" s="55">
        <f>SUM(K28:K55)</f>
        <v>674998</v>
      </c>
      <c r="L56" s="55">
        <f>SUM(L28:L54)</f>
        <v>496798</v>
      </c>
      <c r="M56" s="55">
        <f>SUM(M28:M55)</f>
        <v>715544</v>
      </c>
      <c r="N56" s="55">
        <f>SUM(N28:N54)</f>
        <v>690901.8125</v>
      </c>
      <c r="O56" s="55">
        <f t="shared" ref="O56:W56" si="5">SUM(O28:O55)</f>
        <v>939201</v>
      </c>
      <c r="P56" s="55">
        <f t="shared" si="5"/>
        <v>695919.3395</v>
      </c>
      <c r="Q56" s="55">
        <f t="shared" si="5"/>
        <v>698408</v>
      </c>
      <c r="R56" s="55">
        <f t="shared" si="5"/>
        <v>701643</v>
      </c>
      <c r="S56" s="55">
        <f t="shared" si="5"/>
        <v>703741</v>
      </c>
      <c r="T56" s="55">
        <f t="shared" si="5"/>
        <v>758889.2</v>
      </c>
      <c r="U56" s="55">
        <f t="shared" si="5"/>
        <v>676971</v>
      </c>
      <c r="V56" s="55">
        <f t="shared" si="5"/>
        <v>821948.62150000001</v>
      </c>
      <c r="W56" s="55">
        <f t="shared" si="5"/>
        <v>577397.65</v>
      </c>
      <c r="X56" s="55">
        <f t="shared" ref="X56:AB56" si="6">SUM(X28:X55)</f>
        <v>870018.56223499996</v>
      </c>
      <c r="Y56" s="55">
        <f t="shared" si="6"/>
        <v>938460</v>
      </c>
      <c r="Z56" s="55">
        <f t="shared" si="6"/>
        <v>941017.72600000002</v>
      </c>
      <c r="AA56" s="55">
        <f t="shared" si="6"/>
        <v>949725</v>
      </c>
      <c r="AB56" s="55">
        <f t="shared" si="6"/>
        <v>1044121.0385</v>
      </c>
      <c r="AC56" s="55">
        <f>SUM(AC27:AC55)</f>
        <v>1149185.1100000001</v>
      </c>
      <c r="AD56" s="55">
        <f>SUM(AD27:AD55)</f>
        <v>1149185.1100000001</v>
      </c>
    </row>
    <row r="57" spans="1:30" x14ac:dyDescent="0.25">
      <c r="A57" s="26"/>
      <c r="B57" s="119"/>
      <c r="C57" s="20"/>
      <c r="D57" s="20"/>
      <c r="E57" s="20"/>
      <c r="F57" s="20"/>
      <c r="G57" s="98"/>
      <c r="H57" s="98"/>
      <c r="I57" s="19"/>
      <c r="J57" s="11"/>
      <c r="K57" s="11"/>
      <c r="N57" s="11"/>
      <c r="O57" s="11"/>
      <c r="Q57" s="11"/>
      <c r="V57" s="11"/>
      <c r="Z57" s="11"/>
    </row>
    <row r="58" spans="1:30" ht="13.8" thickBot="1" x14ac:dyDescent="0.3">
      <c r="A58" s="116"/>
      <c r="B58" s="117" t="s">
        <v>322</v>
      </c>
      <c r="C58" s="56">
        <f>SUM(C24)</f>
        <v>634858</v>
      </c>
      <c r="D58" s="56">
        <f>SUM(D24)</f>
        <v>678944</v>
      </c>
      <c r="E58" s="56">
        <f>SUM(E24)</f>
        <v>667669</v>
      </c>
      <c r="F58" s="56">
        <f>SUM(F24)</f>
        <v>615752</v>
      </c>
      <c r="G58" s="118">
        <f t="shared" si="4"/>
        <v>0.92224141004000482</v>
      </c>
      <c r="H58" s="56">
        <f t="shared" ref="H58:Y58" si="7">SUM(H25)</f>
        <v>785478</v>
      </c>
      <c r="I58" s="55">
        <f t="shared" si="7"/>
        <v>736431</v>
      </c>
      <c r="J58" s="55">
        <f t="shared" si="7"/>
        <v>789533</v>
      </c>
      <c r="K58" s="55">
        <f t="shared" si="7"/>
        <v>967915</v>
      </c>
      <c r="L58" s="55">
        <f t="shared" si="7"/>
        <v>662350</v>
      </c>
      <c r="M58" s="55">
        <f t="shared" si="7"/>
        <v>1003217</v>
      </c>
      <c r="N58" s="55">
        <f t="shared" si="7"/>
        <v>944779</v>
      </c>
      <c r="O58" s="55">
        <f t="shared" si="7"/>
        <v>1223109</v>
      </c>
      <c r="P58" s="55">
        <f t="shared" si="7"/>
        <v>948571</v>
      </c>
      <c r="Q58" s="55">
        <f t="shared" si="7"/>
        <v>1003541</v>
      </c>
      <c r="R58" s="55">
        <f t="shared" si="7"/>
        <v>1249973</v>
      </c>
      <c r="S58" s="55">
        <f t="shared" si="7"/>
        <v>1346366</v>
      </c>
      <c r="T58" s="55">
        <f t="shared" si="7"/>
        <v>1117895.21</v>
      </c>
      <c r="U58" s="55">
        <f t="shared" si="7"/>
        <v>1200651</v>
      </c>
      <c r="V58" s="55">
        <f t="shared" si="7"/>
        <v>1040293</v>
      </c>
      <c r="W58" s="55">
        <f t="shared" si="7"/>
        <v>1115223</v>
      </c>
      <c r="X58" s="55">
        <f t="shared" si="7"/>
        <v>1074297.47</v>
      </c>
      <c r="Y58" s="55">
        <f t="shared" si="7"/>
        <v>1217637</v>
      </c>
      <c r="Z58" s="55">
        <f>SUM(Z5)+Z24</f>
        <v>1080718.96</v>
      </c>
      <c r="AA58" s="55">
        <f>SUM(AA5)+AA24</f>
        <v>1307489</v>
      </c>
      <c r="AB58" s="55">
        <f>SUM(AB5)+AB24</f>
        <v>1333802</v>
      </c>
      <c r="AC58" s="55">
        <f>SUM(AC5)+AC24</f>
        <v>1488952</v>
      </c>
      <c r="AD58" s="55">
        <f>SUM(AD5)+AD24</f>
        <v>1496202</v>
      </c>
    </row>
    <row r="59" spans="1:30" x14ac:dyDescent="0.25">
      <c r="A59" s="26"/>
      <c r="B59" s="119" t="s">
        <v>495</v>
      </c>
      <c r="C59" s="20"/>
      <c r="D59" s="20">
        <v>0</v>
      </c>
      <c r="E59" s="20">
        <v>0</v>
      </c>
      <c r="F59" s="20"/>
      <c r="G59" s="98"/>
      <c r="H59" s="19">
        <v>0</v>
      </c>
      <c r="I59" s="19">
        <v>0</v>
      </c>
      <c r="J59" s="11">
        <v>36000</v>
      </c>
      <c r="K59" s="11">
        <v>0</v>
      </c>
      <c r="N59" s="11"/>
      <c r="O59" s="11">
        <v>70892</v>
      </c>
      <c r="T59" s="19">
        <v>150000</v>
      </c>
      <c r="U59" s="19">
        <v>150000</v>
      </c>
      <c r="V59" s="11">
        <v>0</v>
      </c>
      <c r="W59" s="11">
        <v>0</v>
      </c>
      <c r="X59" s="19">
        <v>-17787.560000000001</v>
      </c>
      <c r="Y59" s="19">
        <v>0</v>
      </c>
      <c r="Z59" s="19">
        <v>-67136.73</v>
      </c>
      <c r="AA59" s="19">
        <v>-67136.73</v>
      </c>
      <c r="AC59" s="177">
        <v>-200000</v>
      </c>
      <c r="AD59" s="33">
        <v>-200000</v>
      </c>
    </row>
    <row r="60" spans="1:30" ht="13.8" thickBot="1" x14ac:dyDescent="0.3">
      <c r="A60" s="116"/>
      <c r="B60" s="117" t="s">
        <v>241</v>
      </c>
      <c r="C60" s="56">
        <f>SUM(C24)-(C56)</f>
        <v>85567.964924999978</v>
      </c>
      <c r="D60" s="56">
        <f>SUM(D24)-(D56)</f>
        <v>92327.934499999974</v>
      </c>
      <c r="E60" s="55">
        <f>SUM(E24)-E56</f>
        <v>77192</v>
      </c>
      <c r="F60" s="56">
        <f>SUM(F24)-(F56)</f>
        <v>185321.66200000001</v>
      </c>
      <c r="G60" s="118">
        <f t="shared" si="4"/>
        <v>2.4007884495802676</v>
      </c>
      <c r="H60" s="55">
        <f>SUM(H24)-H56</f>
        <v>126885.89000000001</v>
      </c>
      <c r="I60" s="55">
        <f>SUM(I58)-I56</f>
        <v>77611.635000000009</v>
      </c>
      <c r="J60" s="55">
        <f>SUM(J24)-J56</f>
        <v>16257</v>
      </c>
      <c r="K60" s="55">
        <f>SUM(K24)-K56</f>
        <v>31999</v>
      </c>
      <c r="L60" s="55">
        <f>SUM(L58)-L56-L59</f>
        <v>165552</v>
      </c>
      <c r="M60" s="55">
        <f>SUM(M24)-M56</f>
        <v>26755</v>
      </c>
      <c r="N60" s="55">
        <f>SUM(N24)-N56</f>
        <v>-23751.8125</v>
      </c>
      <c r="O60" s="55">
        <f>SUM(O24)-O56+O59</f>
        <v>41449</v>
      </c>
      <c r="P60" s="55">
        <f t="shared" ref="P60:W60" si="8">SUM(P24)-P56</f>
        <v>25680.660499999998</v>
      </c>
      <c r="Q60" s="55">
        <f t="shared" si="8"/>
        <v>78163</v>
      </c>
      <c r="R60" s="55">
        <f t="shared" si="8"/>
        <v>113634</v>
      </c>
      <c r="S60" s="55">
        <f t="shared" si="8"/>
        <v>79827</v>
      </c>
      <c r="T60" s="55">
        <f t="shared" si="8"/>
        <v>44752.800000000047</v>
      </c>
      <c r="U60" s="55">
        <f t="shared" si="8"/>
        <v>88983</v>
      </c>
      <c r="V60" s="55">
        <f t="shared" si="8"/>
        <v>2475.3784999999916</v>
      </c>
      <c r="W60" s="55">
        <f t="shared" si="8"/>
        <v>223572.34999999998</v>
      </c>
      <c r="X60" s="55">
        <f t="shared" ref="X60:AB60" si="9">SUM(X24)-X56-X59</f>
        <v>-2.2349999599100556E-3</v>
      </c>
      <c r="Y60" s="55">
        <f t="shared" si="9"/>
        <v>-59366</v>
      </c>
      <c r="Z60" s="55">
        <f t="shared" si="9"/>
        <v>3.9999999717110768E-3</v>
      </c>
      <c r="AA60" s="55">
        <f t="shared" si="9"/>
        <v>25205.729999999996</v>
      </c>
      <c r="AB60" s="55">
        <f t="shared" si="9"/>
        <v>8962.9614999999758</v>
      </c>
      <c r="AC60" s="55">
        <f>SUM(AC24)-AC56</f>
        <v>12651.889999999898</v>
      </c>
      <c r="AD60" s="55">
        <f>SUM(AD24)-AD56</f>
        <v>19901.889999999898</v>
      </c>
    </row>
    <row r="61" spans="1:30" x14ac:dyDescent="0.25">
      <c r="B61" s="98"/>
      <c r="Z61" s="20"/>
    </row>
    <row r="62" spans="1:30" x14ac:dyDescent="0.25">
      <c r="A62" s="179"/>
      <c r="B62" s="145">
        <v>45614</v>
      </c>
    </row>
    <row r="63" spans="1:30" x14ac:dyDescent="0.25">
      <c r="AC63" s="174"/>
    </row>
  </sheetData>
  <mergeCells count="2">
    <mergeCell ref="A2:H2"/>
    <mergeCell ref="A1:H1"/>
  </mergeCells>
  <phoneticPr fontId="2" type="noConversion"/>
  <printOptions horizontalCentered="1" gridLines="1"/>
  <pageMargins left="0.25" right="0.25" top="0.75" bottom="0.75" header="0.3" footer="0.3"/>
  <pageSetup scale="81" orientation="landscape" horizontalDpi="4294967295" verticalDpi="4294967295" r:id="rId1"/>
  <headerFooter alignWithMargins="0"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IR60"/>
  <sheetViews>
    <sheetView topLeftCell="B1" zoomScale="184" zoomScaleNormal="184" workbookViewId="0">
      <pane xSplit="1" ySplit="3" topLeftCell="Y63" activePane="bottomRight" state="frozen"/>
      <selection activeCell="B1" sqref="B1"/>
      <selection pane="topRight" activeCell="C1" sqref="C1"/>
      <selection pane="bottomLeft" activeCell="B4" sqref="B4"/>
      <selection pane="bottomRight" activeCell="AB5" sqref="AB5"/>
    </sheetView>
  </sheetViews>
  <sheetFormatPr defaultColWidth="9.33203125" defaultRowHeight="13.2" x14ac:dyDescent="0.25"/>
  <cols>
    <col min="1" max="1" width="8.5546875" style="72" bestFit="1" customWidth="1"/>
    <col min="2" max="2" width="21.6640625" style="1" customWidth="1"/>
    <col min="3" max="3" width="5.6640625" style="1" customWidth="1"/>
    <col min="4" max="5" width="12.33203125" style="1" hidden="1" customWidth="1"/>
    <col min="6" max="7" width="10.6640625" style="1" hidden="1" customWidth="1"/>
    <col min="8" max="8" width="12.44140625" style="1" hidden="1" customWidth="1"/>
    <col min="9" max="9" width="11" style="1" hidden="1" customWidth="1"/>
    <col min="10" max="10" width="11.33203125" style="36" hidden="1" customWidth="1"/>
    <col min="11" max="11" width="12.33203125" style="1" hidden="1" customWidth="1"/>
    <col min="12" max="19" width="10.6640625" style="1" hidden="1" customWidth="1"/>
    <col min="20" max="20" width="10.6640625" style="1" bestFit="1" customWidth="1"/>
    <col min="21" max="21" width="10.6640625" style="1" hidden="1" customWidth="1"/>
    <col min="22" max="22" width="10.6640625" style="1" bestFit="1" customWidth="1"/>
    <col min="23" max="23" width="10.6640625" style="1" hidden="1" customWidth="1"/>
    <col min="24" max="24" width="10.6640625" style="1" bestFit="1" customWidth="1"/>
    <col min="25" max="25" width="12.6640625" style="1" customWidth="1"/>
    <col min="26" max="26" width="12.33203125" style="1" bestFit="1" customWidth="1"/>
    <col min="27" max="27" width="11.109375" style="1" bestFit="1" customWidth="1"/>
    <col min="28" max="28" width="12.21875" style="1" bestFit="1" customWidth="1"/>
    <col min="29" max="16384" width="9.33203125" style="1"/>
  </cols>
  <sheetData>
    <row r="1" spans="1:252" ht="15.6" x14ac:dyDescent="0.3">
      <c r="A1" s="182" t="s">
        <v>337</v>
      </c>
      <c r="B1" s="182"/>
      <c r="C1" s="182"/>
      <c r="D1" s="182"/>
      <c r="E1" s="182"/>
      <c r="F1" s="182"/>
      <c r="G1" s="182"/>
      <c r="H1" s="182"/>
      <c r="I1" s="182"/>
      <c r="J1" s="182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 t="s">
        <v>332</v>
      </c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 t="s">
        <v>332</v>
      </c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 t="s">
        <v>332</v>
      </c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 t="s">
        <v>332</v>
      </c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 t="s">
        <v>332</v>
      </c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 t="s">
        <v>332</v>
      </c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 t="s">
        <v>332</v>
      </c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 t="s">
        <v>332</v>
      </c>
      <c r="FC1" s="7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 t="s">
        <v>332</v>
      </c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 t="s">
        <v>332</v>
      </c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 t="s">
        <v>332</v>
      </c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 t="s">
        <v>332</v>
      </c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 t="s">
        <v>332</v>
      </c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  <c r="IR1" s="74"/>
    </row>
    <row r="2" spans="1:252" x14ac:dyDescent="0.25">
      <c r="A2" s="183" t="s">
        <v>242</v>
      </c>
      <c r="B2" s="183"/>
      <c r="C2" s="183"/>
      <c r="D2" s="183"/>
      <c r="E2" s="183"/>
      <c r="F2" s="183"/>
      <c r="G2" s="183"/>
      <c r="H2" s="183"/>
      <c r="I2" s="183"/>
      <c r="J2" s="183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 t="s">
        <v>243</v>
      </c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 t="s">
        <v>243</v>
      </c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 t="s">
        <v>243</v>
      </c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 t="s">
        <v>243</v>
      </c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 t="s">
        <v>243</v>
      </c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 t="s">
        <v>243</v>
      </c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 t="s">
        <v>243</v>
      </c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 t="s">
        <v>243</v>
      </c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 t="s">
        <v>243</v>
      </c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 t="s">
        <v>243</v>
      </c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 t="s">
        <v>243</v>
      </c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 t="s">
        <v>243</v>
      </c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 t="s">
        <v>243</v>
      </c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</row>
    <row r="3" spans="1:252" ht="21" x14ac:dyDescent="0.25">
      <c r="A3" s="72" t="s">
        <v>56</v>
      </c>
      <c r="B3" s="98" t="s">
        <v>331</v>
      </c>
      <c r="C3" s="98"/>
      <c r="D3" s="78" t="s">
        <v>224</v>
      </c>
      <c r="E3" s="78" t="s">
        <v>225</v>
      </c>
      <c r="F3" s="121" t="s">
        <v>298</v>
      </c>
      <c r="G3" s="121" t="s">
        <v>335</v>
      </c>
      <c r="H3" s="78" t="s">
        <v>299</v>
      </c>
      <c r="I3" s="78" t="s">
        <v>300</v>
      </c>
      <c r="J3" s="129" t="s">
        <v>351</v>
      </c>
      <c r="K3" s="78" t="s">
        <v>338</v>
      </c>
      <c r="L3" s="121" t="s">
        <v>365</v>
      </c>
      <c r="M3" s="121" t="s">
        <v>372</v>
      </c>
      <c r="N3" s="121" t="s">
        <v>369</v>
      </c>
      <c r="O3" s="121" t="s">
        <v>383</v>
      </c>
      <c r="P3" s="78" t="s">
        <v>373</v>
      </c>
      <c r="Q3" s="78" t="s">
        <v>397</v>
      </c>
      <c r="R3" s="78" t="s">
        <v>384</v>
      </c>
      <c r="S3" s="121" t="s">
        <v>418</v>
      </c>
      <c r="T3" s="78" t="s">
        <v>427</v>
      </c>
      <c r="U3" s="78" t="s">
        <v>419</v>
      </c>
      <c r="V3" s="78" t="s">
        <v>437</v>
      </c>
      <c r="W3" s="78" t="s">
        <v>429</v>
      </c>
      <c r="X3" s="121" t="s">
        <v>440</v>
      </c>
      <c r="Y3" s="78" t="s">
        <v>459</v>
      </c>
      <c r="Z3" s="121" t="s">
        <v>486</v>
      </c>
      <c r="AA3" s="78" t="s">
        <v>463</v>
      </c>
      <c r="AB3" s="121" t="s">
        <v>501</v>
      </c>
    </row>
    <row r="4" spans="1:252" x14ac:dyDescent="0.25">
      <c r="A4" s="76" t="s">
        <v>0</v>
      </c>
      <c r="B4" s="35"/>
      <c r="C4" s="35"/>
      <c r="D4" s="35"/>
      <c r="E4" s="35"/>
      <c r="F4" s="35"/>
      <c r="G4" s="35"/>
      <c r="H4" s="35"/>
      <c r="I4" s="35"/>
      <c r="J4" s="41" t="s">
        <v>327</v>
      </c>
      <c r="K4" s="35"/>
      <c r="L4" s="35"/>
      <c r="M4" s="35"/>
      <c r="N4" s="35"/>
      <c r="O4" s="35"/>
    </row>
    <row r="5" spans="1:252" x14ac:dyDescent="0.25">
      <c r="B5" s="26" t="s">
        <v>323</v>
      </c>
      <c r="C5" s="35"/>
      <c r="D5" s="35"/>
      <c r="E5" s="35"/>
      <c r="F5" s="35"/>
      <c r="G5" s="24">
        <v>133735</v>
      </c>
      <c r="H5" s="35"/>
      <c r="I5" s="35"/>
      <c r="J5" s="24">
        <v>167211</v>
      </c>
      <c r="K5" s="11">
        <v>7941</v>
      </c>
      <c r="L5" s="11">
        <v>7941</v>
      </c>
      <c r="M5" s="16">
        <v>48066</v>
      </c>
      <c r="N5" s="35"/>
      <c r="O5" s="11">
        <v>40730</v>
      </c>
      <c r="P5" s="16">
        <v>52463</v>
      </c>
      <c r="Q5" s="11">
        <v>51079</v>
      </c>
      <c r="R5" s="16">
        <v>40166</v>
      </c>
      <c r="S5" s="11">
        <v>87938</v>
      </c>
      <c r="T5" s="16">
        <v>90817</v>
      </c>
      <c r="U5" s="16">
        <v>105844</v>
      </c>
      <c r="V5" s="16">
        <v>73352</v>
      </c>
      <c r="W5" s="16">
        <v>90818</v>
      </c>
      <c r="X5" s="11">
        <v>98812</v>
      </c>
      <c r="Y5" s="16">
        <v>124070</v>
      </c>
      <c r="Z5" s="16">
        <v>116572.52</v>
      </c>
      <c r="AA5" s="11">
        <v>126853</v>
      </c>
      <c r="AB5" s="11">
        <v>94280</v>
      </c>
    </row>
    <row r="6" spans="1:252" x14ac:dyDescent="0.25">
      <c r="B6" s="26"/>
      <c r="C6" s="35"/>
      <c r="D6" s="35"/>
      <c r="E6" s="35"/>
      <c r="F6" s="35"/>
      <c r="G6" s="24"/>
      <c r="H6" s="35"/>
      <c r="I6" s="35"/>
      <c r="J6" s="24"/>
      <c r="K6" s="11"/>
      <c r="L6" s="11"/>
      <c r="M6" s="16"/>
      <c r="N6" s="35"/>
      <c r="O6" s="11"/>
      <c r="P6" s="16"/>
      <c r="Q6" s="11"/>
      <c r="R6" s="16"/>
      <c r="S6" s="11"/>
      <c r="T6" s="16"/>
      <c r="U6" s="16"/>
      <c r="V6" s="16"/>
      <c r="W6" s="16"/>
      <c r="X6" s="11"/>
      <c r="Y6" s="16"/>
      <c r="Z6" s="16"/>
      <c r="AA6" s="11"/>
      <c r="AB6" s="11"/>
    </row>
    <row r="7" spans="1:252" x14ac:dyDescent="0.25">
      <c r="A7" s="72">
        <v>300.04000000000002</v>
      </c>
      <c r="B7" s="35" t="s">
        <v>374</v>
      </c>
      <c r="C7" s="35"/>
      <c r="D7" s="10">
        <v>163540</v>
      </c>
      <c r="E7" s="10">
        <v>172850</v>
      </c>
      <c r="F7" s="10">
        <v>177538</v>
      </c>
      <c r="G7" s="10">
        <v>186170</v>
      </c>
      <c r="H7" s="10">
        <v>181752</v>
      </c>
      <c r="I7" s="106">
        <f>SUM(H7/G7)</f>
        <v>0.97626900145028739</v>
      </c>
      <c r="J7" s="11">
        <v>187416</v>
      </c>
      <c r="K7" s="11">
        <v>144000</v>
      </c>
      <c r="L7" s="11">
        <v>161177</v>
      </c>
      <c r="M7" s="11">
        <v>161172</v>
      </c>
      <c r="N7" s="11">
        <v>161452</v>
      </c>
      <c r="O7" s="11">
        <v>148258</v>
      </c>
      <c r="P7" s="11">
        <v>148300</v>
      </c>
      <c r="Q7" s="11">
        <v>153665</v>
      </c>
      <c r="R7" s="11">
        <v>153002</v>
      </c>
      <c r="S7" s="11">
        <v>155252</v>
      </c>
      <c r="T7" s="11">
        <v>157001</v>
      </c>
      <c r="U7" s="11">
        <v>157009</v>
      </c>
      <c r="V7" s="11">
        <v>157000</v>
      </c>
      <c r="W7" s="11">
        <v>167696</v>
      </c>
      <c r="X7" s="11">
        <v>167000</v>
      </c>
      <c r="Y7" s="11">
        <v>158827</v>
      </c>
      <c r="Z7" s="11">
        <v>159237</v>
      </c>
      <c r="AA7" s="11">
        <v>159300</v>
      </c>
      <c r="AB7" s="11">
        <v>160000</v>
      </c>
    </row>
    <row r="8" spans="1:252" x14ac:dyDescent="0.25">
      <c r="A8" s="72">
        <v>300.02</v>
      </c>
      <c r="B8" s="35" t="s">
        <v>354</v>
      </c>
      <c r="C8" s="35"/>
      <c r="D8" s="10"/>
      <c r="E8" s="10"/>
      <c r="F8" s="10"/>
      <c r="G8" s="10"/>
      <c r="H8" s="10"/>
      <c r="I8" s="106"/>
      <c r="J8" s="11"/>
      <c r="K8" s="11">
        <v>30000</v>
      </c>
      <c r="L8" s="11">
        <v>19087</v>
      </c>
      <c r="M8" s="11">
        <v>15043</v>
      </c>
      <c r="N8" s="11">
        <v>15212</v>
      </c>
      <c r="O8" s="11">
        <v>31578</v>
      </c>
      <c r="P8" s="11">
        <v>31300</v>
      </c>
      <c r="Q8" s="11">
        <v>29771</v>
      </c>
      <c r="R8" s="11">
        <v>29437</v>
      </c>
      <c r="S8" s="11">
        <v>29424</v>
      </c>
      <c r="T8" s="11">
        <v>28045</v>
      </c>
      <c r="U8" s="11">
        <v>28045</v>
      </c>
      <c r="V8" s="11">
        <v>28000</v>
      </c>
      <c r="W8" s="11">
        <v>23632</v>
      </c>
      <c r="X8" s="11">
        <v>21000</v>
      </c>
      <c r="Y8" s="11">
        <v>21298</v>
      </c>
      <c r="Z8" s="11">
        <v>19893</v>
      </c>
      <c r="AA8" s="11">
        <v>20000</v>
      </c>
      <c r="AB8" s="11">
        <v>20900</v>
      </c>
    </row>
    <row r="9" spans="1:252" x14ac:dyDescent="0.25">
      <c r="A9" s="72">
        <v>300.02999999999997</v>
      </c>
      <c r="B9" s="35" t="s">
        <v>355</v>
      </c>
      <c r="C9" s="35"/>
      <c r="D9" s="10"/>
      <c r="E9" s="10"/>
      <c r="F9" s="10"/>
      <c r="G9" s="10"/>
      <c r="H9" s="10"/>
      <c r="I9" s="106"/>
      <c r="J9" s="11"/>
      <c r="K9" s="11">
        <v>8000</v>
      </c>
      <c r="L9" s="11">
        <v>7271</v>
      </c>
      <c r="M9" s="11">
        <v>7293</v>
      </c>
      <c r="N9" s="11">
        <v>2094</v>
      </c>
      <c r="O9" s="11">
        <v>8505</v>
      </c>
      <c r="P9" s="11">
        <v>7200</v>
      </c>
      <c r="Q9" s="11">
        <v>7002</v>
      </c>
      <c r="R9" s="11">
        <v>6000</v>
      </c>
      <c r="S9" s="11">
        <v>5767</v>
      </c>
      <c r="T9" s="11">
        <v>6110</v>
      </c>
      <c r="U9" s="11">
        <v>3865</v>
      </c>
      <c r="V9" s="11">
        <v>6000</v>
      </c>
      <c r="W9" s="11">
        <v>71</v>
      </c>
      <c r="X9" s="11">
        <v>3000</v>
      </c>
      <c r="Y9" s="11">
        <v>5980</v>
      </c>
      <c r="Z9" s="11">
        <v>7193</v>
      </c>
      <c r="AA9" s="11">
        <v>3500</v>
      </c>
      <c r="AB9" s="11">
        <v>3500</v>
      </c>
    </row>
    <row r="10" spans="1:252" x14ac:dyDescent="0.25">
      <c r="A10" s="72">
        <v>300.05</v>
      </c>
      <c r="B10" s="35" t="s">
        <v>174</v>
      </c>
      <c r="C10" s="35"/>
      <c r="D10" s="10">
        <v>3416</v>
      </c>
      <c r="E10" s="10">
        <v>3221</v>
      </c>
      <c r="F10" s="10">
        <v>3774</v>
      </c>
      <c r="G10" s="10">
        <v>5485</v>
      </c>
      <c r="H10" s="10">
        <v>5485</v>
      </c>
      <c r="I10" s="106">
        <f>SUM(H10/G10)</f>
        <v>1</v>
      </c>
      <c r="J10" s="11">
        <v>1589</v>
      </c>
      <c r="K10" s="11">
        <v>2500</v>
      </c>
      <c r="L10" s="11">
        <v>2228</v>
      </c>
      <c r="M10" s="11">
        <v>1229</v>
      </c>
      <c r="N10" s="11">
        <v>1229</v>
      </c>
      <c r="O10" s="11">
        <v>130</v>
      </c>
      <c r="P10" s="11">
        <v>1250</v>
      </c>
      <c r="Q10" s="11">
        <v>1314</v>
      </c>
      <c r="R10" s="11">
        <v>1314</v>
      </c>
      <c r="S10" s="11">
        <v>1483</v>
      </c>
      <c r="T10" s="11">
        <v>1114</v>
      </c>
      <c r="U10" s="11">
        <v>1115</v>
      </c>
      <c r="V10" s="11">
        <v>1314</v>
      </c>
      <c r="W10" s="11">
        <v>889</v>
      </c>
      <c r="X10" s="11">
        <v>1000</v>
      </c>
      <c r="Y10" s="11">
        <v>911</v>
      </c>
      <c r="Z10" s="11">
        <v>2540</v>
      </c>
      <c r="AA10" s="11">
        <v>2500</v>
      </c>
      <c r="AB10" s="11">
        <v>2600</v>
      </c>
    </row>
    <row r="11" spans="1:252" x14ac:dyDescent="0.25">
      <c r="A11" s="72">
        <v>300.06</v>
      </c>
      <c r="B11" s="35" t="s">
        <v>226</v>
      </c>
      <c r="C11" s="35"/>
      <c r="D11" s="10">
        <v>8435</v>
      </c>
      <c r="E11" s="10">
        <v>9934</v>
      </c>
      <c r="F11" s="10">
        <v>15943</v>
      </c>
      <c r="G11" s="10">
        <v>12989</v>
      </c>
      <c r="H11" s="10">
        <v>10878</v>
      </c>
      <c r="I11" s="106">
        <f>SUM(H11/G11)</f>
        <v>0.8374778658865194</v>
      </c>
      <c r="J11" s="11">
        <v>10290</v>
      </c>
      <c r="K11" s="11">
        <v>9000</v>
      </c>
      <c r="L11" s="11">
        <v>6347</v>
      </c>
      <c r="M11" s="11">
        <v>5338</v>
      </c>
      <c r="N11" s="11">
        <v>5465</v>
      </c>
      <c r="O11" s="11">
        <v>6367</v>
      </c>
      <c r="P11" s="11">
        <v>3000</v>
      </c>
      <c r="Q11" s="11">
        <v>7618</v>
      </c>
      <c r="R11" s="11">
        <v>3000</v>
      </c>
      <c r="S11" s="11">
        <v>4479</v>
      </c>
      <c r="T11" s="11">
        <v>6413</v>
      </c>
      <c r="U11" s="11">
        <v>5047</v>
      </c>
      <c r="V11" s="11">
        <v>3000</v>
      </c>
      <c r="W11" s="11">
        <v>3861</v>
      </c>
      <c r="X11" s="11">
        <v>3000</v>
      </c>
      <c r="Y11" s="11">
        <v>3605</v>
      </c>
      <c r="Z11" s="11">
        <v>10674</v>
      </c>
      <c r="AA11" s="11">
        <v>6000</v>
      </c>
      <c r="AB11" s="11">
        <v>8700</v>
      </c>
    </row>
    <row r="12" spans="1:252" x14ac:dyDescent="0.25">
      <c r="A12" s="72">
        <v>300.07</v>
      </c>
      <c r="B12" s="35" t="s">
        <v>359</v>
      </c>
      <c r="C12" s="35"/>
      <c r="D12" s="10"/>
      <c r="E12" s="10"/>
      <c r="F12" s="10">
        <v>0</v>
      </c>
      <c r="G12" s="10">
        <v>0</v>
      </c>
      <c r="H12" s="10"/>
      <c r="I12" s="106"/>
      <c r="J12" s="11">
        <v>0</v>
      </c>
      <c r="K12" s="11">
        <v>0</v>
      </c>
      <c r="L12" s="11">
        <v>4419</v>
      </c>
      <c r="M12" s="11">
        <v>2267</v>
      </c>
      <c r="N12" s="11">
        <v>261</v>
      </c>
      <c r="O12" s="11">
        <v>0</v>
      </c>
      <c r="P12" s="16">
        <v>1000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</row>
    <row r="13" spans="1:252" x14ac:dyDescent="0.25">
      <c r="A13" s="72">
        <v>300.08</v>
      </c>
      <c r="B13" s="35" t="s">
        <v>227</v>
      </c>
      <c r="C13" s="35"/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6" t="e">
        <f>SUM(H13/G13)</f>
        <v>#DIV/0!</v>
      </c>
      <c r="J13" s="11">
        <v>0</v>
      </c>
      <c r="K13" s="35"/>
      <c r="L13" s="11">
        <v>0</v>
      </c>
      <c r="M13" s="11">
        <v>0</v>
      </c>
      <c r="N13" s="11">
        <v>0</v>
      </c>
      <c r="O13" s="11">
        <v>0</v>
      </c>
      <c r="P13" s="11"/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7500</v>
      </c>
      <c r="AB13" s="11">
        <v>5000</v>
      </c>
    </row>
    <row r="14" spans="1:252" x14ac:dyDescent="0.25">
      <c r="A14" s="72">
        <v>300.08999999999997</v>
      </c>
      <c r="B14" s="35" t="s">
        <v>356</v>
      </c>
      <c r="C14" s="35"/>
      <c r="D14" s="10"/>
      <c r="E14" s="10"/>
      <c r="F14" s="10"/>
      <c r="G14" s="10"/>
      <c r="H14" s="10"/>
      <c r="I14" s="106"/>
      <c r="J14" s="11"/>
      <c r="K14" s="35"/>
      <c r="L14" s="11">
        <v>57</v>
      </c>
      <c r="M14" s="11">
        <v>0</v>
      </c>
      <c r="N14" s="11">
        <v>0</v>
      </c>
      <c r="O14" s="11">
        <v>0</v>
      </c>
      <c r="P14" s="11"/>
      <c r="Q14" s="11">
        <v>230</v>
      </c>
      <c r="R14" s="11">
        <v>0</v>
      </c>
      <c r="S14" s="11">
        <v>125</v>
      </c>
      <c r="T14" s="11">
        <v>826</v>
      </c>
      <c r="U14" s="11">
        <v>826</v>
      </c>
      <c r="V14" s="11">
        <v>500</v>
      </c>
      <c r="W14" s="11">
        <v>145</v>
      </c>
      <c r="X14" s="11">
        <v>200</v>
      </c>
      <c r="Y14" s="11">
        <v>180</v>
      </c>
      <c r="Z14" s="11">
        <v>634</v>
      </c>
      <c r="AA14" s="11">
        <v>0</v>
      </c>
      <c r="AB14" s="11">
        <v>0</v>
      </c>
    </row>
    <row r="15" spans="1:252" x14ac:dyDescent="0.25">
      <c r="A15" s="72">
        <v>370.3</v>
      </c>
      <c r="B15" s="35" t="s">
        <v>352</v>
      </c>
      <c r="C15" s="35"/>
      <c r="D15" s="10"/>
      <c r="E15" s="10"/>
      <c r="F15" s="10"/>
      <c r="G15" s="10"/>
      <c r="H15" s="10"/>
      <c r="I15" s="106"/>
      <c r="J15" s="11">
        <v>21330</v>
      </c>
      <c r="K15" s="35"/>
      <c r="L15" s="11">
        <v>0</v>
      </c>
      <c r="M15" s="11">
        <v>0</v>
      </c>
      <c r="N15" s="11">
        <v>0</v>
      </c>
      <c r="O15" s="11">
        <v>341</v>
      </c>
      <c r="P15" s="11"/>
      <c r="Q15" s="11">
        <v>796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</row>
    <row r="16" spans="1:252" x14ac:dyDescent="0.25">
      <c r="B16" s="35" t="s">
        <v>433</v>
      </c>
      <c r="C16" s="35"/>
      <c r="D16" s="10"/>
      <c r="E16" s="10"/>
      <c r="F16" s="10"/>
      <c r="G16" s="10"/>
      <c r="H16" s="10"/>
      <c r="I16" s="106"/>
      <c r="J16" s="11"/>
      <c r="K16" s="3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>
        <v>3111.3</v>
      </c>
      <c r="Y16" s="11">
        <v>0</v>
      </c>
      <c r="Z16" s="11">
        <v>9361.2999999999993</v>
      </c>
      <c r="AA16" s="11"/>
      <c r="AB16" s="11">
        <v>0</v>
      </c>
    </row>
    <row r="17" spans="1:28" ht="13.8" thickBot="1" x14ac:dyDescent="0.3">
      <c r="A17" s="83"/>
      <c r="B17" s="111" t="s">
        <v>175</v>
      </c>
      <c r="C17" s="136"/>
      <c r="D17" s="101">
        <f>SUM(D7:D15)</f>
        <v>175391</v>
      </c>
      <c r="E17" s="101">
        <f>SUM(E7:E15)</f>
        <v>186005</v>
      </c>
      <c r="F17" s="56">
        <f>SUM(F7:F13)</f>
        <v>197255</v>
      </c>
      <c r="G17" s="56">
        <f>SUM(G7:G13)</f>
        <v>204644</v>
      </c>
      <c r="H17" s="56">
        <f>SUM(H7:H13)</f>
        <v>198115</v>
      </c>
      <c r="I17" s="118">
        <f>SUM(H17/G17)</f>
        <v>0.96809581517171284</v>
      </c>
      <c r="J17" s="55">
        <f t="shared" ref="J17:P17" si="0">SUM(J7:J15)</f>
        <v>220625</v>
      </c>
      <c r="K17" s="55">
        <f t="shared" si="0"/>
        <v>193500</v>
      </c>
      <c r="L17" s="55">
        <f t="shared" si="0"/>
        <v>200586</v>
      </c>
      <c r="M17" s="55">
        <f t="shared" si="0"/>
        <v>192342</v>
      </c>
      <c r="N17" s="55">
        <f t="shared" si="0"/>
        <v>185713</v>
      </c>
      <c r="O17" s="55">
        <f t="shared" si="0"/>
        <v>195179</v>
      </c>
      <c r="P17" s="55">
        <f t="shared" si="0"/>
        <v>192050</v>
      </c>
      <c r="Q17" s="55">
        <f t="shared" ref="Q17:W17" si="1">SUM(Q7:Q15)</f>
        <v>200396</v>
      </c>
      <c r="R17" s="55">
        <f t="shared" si="1"/>
        <v>192753</v>
      </c>
      <c r="S17" s="55">
        <f t="shared" si="1"/>
        <v>196530</v>
      </c>
      <c r="T17" s="55">
        <f t="shared" si="1"/>
        <v>199509</v>
      </c>
      <c r="U17" s="55">
        <f t="shared" si="1"/>
        <v>195907</v>
      </c>
      <c r="V17" s="55">
        <f t="shared" si="1"/>
        <v>195814</v>
      </c>
      <c r="W17" s="55">
        <f t="shared" si="1"/>
        <v>196294</v>
      </c>
      <c r="X17" s="55">
        <f t="shared" ref="X17:AB17" si="2">SUM(X7:X16)</f>
        <v>198311.3</v>
      </c>
      <c r="Y17" s="55">
        <f t="shared" si="2"/>
        <v>190801</v>
      </c>
      <c r="Z17" s="55">
        <f t="shared" si="2"/>
        <v>209532.3</v>
      </c>
      <c r="AA17" s="55">
        <f t="shared" si="2"/>
        <v>198800</v>
      </c>
      <c r="AB17" s="55">
        <f t="shared" si="2"/>
        <v>200700</v>
      </c>
    </row>
    <row r="18" spans="1:28" x14ac:dyDescent="0.25">
      <c r="B18" s="35"/>
      <c r="C18" s="35"/>
      <c r="D18" s="35"/>
      <c r="E18" s="35"/>
      <c r="F18" s="35"/>
      <c r="G18" s="35"/>
      <c r="H18" s="35"/>
      <c r="I18" s="106"/>
      <c r="J18" s="11"/>
      <c r="K18" s="35"/>
      <c r="L18" s="11"/>
      <c r="M18" s="11"/>
      <c r="N18" s="35"/>
      <c r="O18" s="11"/>
      <c r="P18" s="36"/>
      <c r="S18" s="36"/>
      <c r="X18" s="11"/>
      <c r="Z18" s="36"/>
      <c r="AA18" s="11"/>
    </row>
    <row r="19" spans="1:28" x14ac:dyDescent="0.25">
      <c r="A19" s="72">
        <v>340.11</v>
      </c>
      <c r="B19" s="35" t="s">
        <v>176</v>
      </c>
      <c r="C19" s="35"/>
      <c r="D19" s="10">
        <v>367</v>
      </c>
      <c r="E19" s="10">
        <v>221</v>
      </c>
      <c r="F19" s="10">
        <v>202</v>
      </c>
      <c r="G19" s="10">
        <v>233</v>
      </c>
      <c r="H19" s="10">
        <v>163</v>
      </c>
      <c r="I19" s="106">
        <f>SUM(H19/G19)</f>
        <v>0.69957081545064381</v>
      </c>
      <c r="J19" s="11">
        <v>242</v>
      </c>
      <c r="K19" s="11">
        <v>175</v>
      </c>
      <c r="L19" s="11">
        <v>117</v>
      </c>
      <c r="M19" s="11">
        <v>111</v>
      </c>
      <c r="N19" s="11">
        <v>98</v>
      </c>
      <c r="O19" s="11">
        <v>59</v>
      </c>
      <c r="P19" s="11">
        <v>115</v>
      </c>
      <c r="Q19" s="36">
        <v>0</v>
      </c>
      <c r="R19" s="11">
        <v>115</v>
      </c>
      <c r="S19" s="36">
        <v>0</v>
      </c>
      <c r="T19" s="11">
        <v>115</v>
      </c>
      <c r="U19" s="11">
        <v>0</v>
      </c>
      <c r="V19" s="11">
        <v>115</v>
      </c>
      <c r="W19" s="11">
        <v>0</v>
      </c>
      <c r="X19" s="11">
        <v>0</v>
      </c>
      <c r="Y19" s="11">
        <v>0</v>
      </c>
      <c r="Z19" s="36">
        <v>0</v>
      </c>
      <c r="AA19" s="11">
        <v>0</v>
      </c>
      <c r="AB19" s="11">
        <v>250</v>
      </c>
    </row>
    <row r="20" spans="1:28" x14ac:dyDescent="0.25">
      <c r="A20" s="72">
        <v>340.14</v>
      </c>
      <c r="B20" s="35" t="s">
        <v>246</v>
      </c>
      <c r="C20" s="35"/>
      <c r="D20" s="11"/>
      <c r="E20" s="11"/>
      <c r="F20" s="11">
        <v>521</v>
      </c>
      <c r="G20" s="11">
        <v>0</v>
      </c>
      <c r="H20" s="10"/>
      <c r="I20" s="106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36">
        <v>0</v>
      </c>
      <c r="Q20" s="36">
        <v>0</v>
      </c>
      <c r="R20" s="11">
        <v>0</v>
      </c>
      <c r="S20" s="36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36">
        <v>0</v>
      </c>
      <c r="AA20" s="11">
        <v>0</v>
      </c>
      <c r="AB20" s="11">
        <v>0</v>
      </c>
    </row>
    <row r="21" spans="1:28" x14ac:dyDescent="0.25">
      <c r="B21" s="35"/>
      <c r="C21" s="35"/>
      <c r="D21" s="10"/>
      <c r="E21" s="10"/>
      <c r="F21" s="10"/>
      <c r="G21" s="10"/>
      <c r="H21" s="10"/>
      <c r="I21" s="106"/>
      <c r="J21" s="11"/>
      <c r="K21" s="35"/>
      <c r="L21" s="11"/>
      <c r="M21" s="11"/>
      <c r="N21" s="11"/>
      <c r="O21" s="11"/>
      <c r="P21" s="36"/>
      <c r="Q21" s="36"/>
      <c r="R21" s="11"/>
      <c r="S21" s="36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36">
        <v>0</v>
      </c>
      <c r="AA21" s="11">
        <v>0</v>
      </c>
      <c r="AB21" s="11">
        <v>0</v>
      </c>
    </row>
    <row r="22" spans="1:28" ht="13.8" thickBot="1" x14ac:dyDescent="0.3">
      <c r="A22" s="83"/>
      <c r="B22" s="111" t="s">
        <v>19</v>
      </c>
      <c r="C22" s="136"/>
      <c r="D22" s="101">
        <f>SUM(D19:D21)</f>
        <v>367</v>
      </c>
      <c r="E22" s="101">
        <f>SUM(E19:E21)</f>
        <v>221</v>
      </c>
      <c r="F22" s="56">
        <f>SUM(F19:F20)</f>
        <v>723</v>
      </c>
      <c r="G22" s="56">
        <f>SUM(G19:G20)</f>
        <v>233</v>
      </c>
      <c r="H22" s="56">
        <f>SUM(H19:H19)</f>
        <v>163</v>
      </c>
      <c r="I22" s="118">
        <f>SUM(H22/G22)</f>
        <v>0.69957081545064381</v>
      </c>
      <c r="J22" s="55">
        <f>SUM(J19:J21)</f>
        <v>242</v>
      </c>
      <c r="K22" s="55">
        <f>SUM(K19:K21)</f>
        <v>175</v>
      </c>
      <c r="L22" s="55">
        <f>SUM(L19:L20)</f>
        <v>117</v>
      </c>
      <c r="M22" s="55">
        <f>SUM(M19:M20)</f>
        <v>111</v>
      </c>
      <c r="N22" s="55">
        <f>SUM(N19:N20)</f>
        <v>98</v>
      </c>
      <c r="O22" s="55">
        <f>SUM(O19:O21)</f>
        <v>59</v>
      </c>
      <c r="P22" s="55">
        <f>SUM(P19:P21)</f>
        <v>115</v>
      </c>
      <c r="Q22" s="147">
        <f>SUM(Q19:Q20)</f>
        <v>0</v>
      </c>
      <c r="R22" s="122">
        <f t="shared" ref="R22:W22" si="3">SUM(R19:R21)</f>
        <v>115</v>
      </c>
      <c r="S22" s="75">
        <f t="shared" si="3"/>
        <v>0</v>
      </c>
      <c r="T22" s="55">
        <f t="shared" si="3"/>
        <v>115</v>
      </c>
      <c r="U22" s="55">
        <f t="shared" si="3"/>
        <v>0</v>
      </c>
      <c r="V22" s="55">
        <f t="shared" si="3"/>
        <v>115</v>
      </c>
      <c r="W22" s="55">
        <f t="shared" si="3"/>
        <v>0</v>
      </c>
      <c r="X22" s="55">
        <f t="shared" ref="X22:AB22" si="4">SUM(X19:X21)</f>
        <v>0</v>
      </c>
      <c r="Y22" s="55">
        <f t="shared" si="4"/>
        <v>0</v>
      </c>
      <c r="Z22" s="55">
        <f t="shared" si="4"/>
        <v>0</v>
      </c>
      <c r="AA22" s="55">
        <f t="shared" si="4"/>
        <v>0</v>
      </c>
      <c r="AB22" s="55">
        <f t="shared" si="4"/>
        <v>250</v>
      </c>
    </row>
    <row r="23" spans="1:28" x14ac:dyDescent="0.25">
      <c r="B23" s="35"/>
      <c r="C23" s="35"/>
      <c r="D23" s="35"/>
      <c r="E23" s="35"/>
      <c r="F23" s="35"/>
      <c r="G23" s="35"/>
      <c r="H23" s="35"/>
      <c r="I23" s="106"/>
      <c r="J23" s="11"/>
      <c r="K23" s="35"/>
      <c r="L23" s="11"/>
      <c r="M23" s="11"/>
      <c r="N23" s="35"/>
      <c r="O23" s="35"/>
      <c r="P23" s="36"/>
      <c r="S23" s="36"/>
    </row>
    <row r="24" spans="1:28" ht="13.8" thickBot="1" x14ac:dyDescent="0.3">
      <c r="A24" s="83"/>
      <c r="B24" s="111" t="s">
        <v>57</v>
      </c>
      <c r="C24" s="136"/>
      <c r="D24" s="101">
        <f>SUM(D17+D22)</f>
        <v>175758</v>
      </c>
      <c r="E24" s="101">
        <f>SUM(E17+E22)</f>
        <v>186226</v>
      </c>
      <c r="F24" s="56">
        <f>SUM(F17+F22)</f>
        <v>197978</v>
      </c>
      <c r="G24" s="56">
        <f>SUM(G17+G22)</f>
        <v>204877</v>
      </c>
      <c r="H24" s="56">
        <f>SUM(H17+H22)</f>
        <v>198278</v>
      </c>
      <c r="I24" s="118">
        <f>SUM(H24/G24)</f>
        <v>0.96779043035577439</v>
      </c>
      <c r="J24" s="55">
        <f t="shared" ref="J24:T24" si="5">SUM(J17+J22)</f>
        <v>220867</v>
      </c>
      <c r="K24" s="55">
        <f t="shared" si="5"/>
        <v>193675</v>
      </c>
      <c r="L24" s="55">
        <f t="shared" si="5"/>
        <v>200703</v>
      </c>
      <c r="M24" s="55">
        <f t="shared" si="5"/>
        <v>192453</v>
      </c>
      <c r="N24" s="55">
        <f t="shared" si="5"/>
        <v>185811</v>
      </c>
      <c r="O24" s="55">
        <f t="shared" si="5"/>
        <v>195238</v>
      </c>
      <c r="P24" s="55">
        <f t="shared" si="5"/>
        <v>192165</v>
      </c>
      <c r="Q24" s="55">
        <f t="shared" si="5"/>
        <v>200396</v>
      </c>
      <c r="R24" s="55">
        <f t="shared" si="5"/>
        <v>192868</v>
      </c>
      <c r="S24" s="55">
        <f t="shared" si="5"/>
        <v>196530</v>
      </c>
      <c r="T24" s="55">
        <f t="shared" si="5"/>
        <v>199624</v>
      </c>
      <c r="U24" s="55">
        <f t="shared" ref="U24:AB24" si="6">SUM(U17+U22)</f>
        <v>195907</v>
      </c>
      <c r="V24" s="55">
        <f t="shared" si="6"/>
        <v>195929</v>
      </c>
      <c r="W24" s="55">
        <f t="shared" si="6"/>
        <v>196294</v>
      </c>
      <c r="X24" s="55">
        <f t="shared" si="6"/>
        <v>198311.3</v>
      </c>
      <c r="Y24" s="55">
        <f t="shared" si="6"/>
        <v>190801</v>
      </c>
      <c r="Z24" s="55">
        <f t="shared" si="6"/>
        <v>209532.3</v>
      </c>
      <c r="AA24" s="55">
        <f t="shared" si="6"/>
        <v>198800</v>
      </c>
      <c r="AB24" s="55">
        <f t="shared" si="6"/>
        <v>200950</v>
      </c>
    </row>
    <row r="25" spans="1:28" ht="13.8" thickBot="1" x14ac:dyDescent="0.3">
      <c r="A25" s="86"/>
      <c r="B25" s="84" t="s">
        <v>334</v>
      </c>
      <c r="C25" s="120"/>
      <c r="D25" s="120"/>
      <c r="E25" s="120"/>
      <c r="F25" s="125"/>
      <c r="G25" s="126">
        <f>SUM(G24+G5)</f>
        <v>338612</v>
      </c>
      <c r="H25" s="98"/>
      <c r="I25" s="98"/>
      <c r="J25" s="137">
        <f t="shared" ref="J25:T25" si="7">SUM(J24+J5)</f>
        <v>388078</v>
      </c>
      <c r="K25" s="137">
        <f t="shared" si="7"/>
        <v>201616</v>
      </c>
      <c r="L25" s="137">
        <f t="shared" si="7"/>
        <v>208644</v>
      </c>
      <c r="M25" s="137">
        <f t="shared" si="7"/>
        <v>240519</v>
      </c>
      <c r="N25" s="137">
        <f t="shared" si="7"/>
        <v>185811</v>
      </c>
      <c r="O25" s="137">
        <f t="shared" si="7"/>
        <v>235968</v>
      </c>
      <c r="P25" s="137">
        <f t="shared" si="7"/>
        <v>244628</v>
      </c>
      <c r="Q25" s="137">
        <f t="shared" si="7"/>
        <v>251475</v>
      </c>
      <c r="R25" s="137">
        <f t="shared" si="7"/>
        <v>233034</v>
      </c>
      <c r="S25" s="137">
        <f t="shared" si="7"/>
        <v>284468</v>
      </c>
      <c r="T25" s="137">
        <f t="shared" si="7"/>
        <v>290441</v>
      </c>
      <c r="U25" s="137">
        <f t="shared" ref="U25:AB25" si="8">SUM(U24+U5)</f>
        <v>301751</v>
      </c>
      <c r="V25" s="137">
        <f t="shared" si="8"/>
        <v>269281</v>
      </c>
      <c r="W25" s="137">
        <f t="shared" si="8"/>
        <v>287112</v>
      </c>
      <c r="X25" s="137">
        <f t="shared" si="8"/>
        <v>297123.3</v>
      </c>
      <c r="Y25" s="137">
        <f t="shared" si="8"/>
        <v>314871</v>
      </c>
      <c r="Z25" s="137">
        <f t="shared" si="8"/>
        <v>326104.82</v>
      </c>
      <c r="AA25" s="137">
        <f t="shared" si="8"/>
        <v>325653</v>
      </c>
      <c r="AB25" s="137">
        <f t="shared" si="8"/>
        <v>295230</v>
      </c>
    </row>
    <row r="26" spans="1:28" x14ac:dyDescent="0.25">
      <c r="B26" s="35"/>
      <c r="C26" s="35"/>
      <c r="D26" s="35"/>
      <c r="E26" s="35"/>
      <c r="F26" s="35"/>
      <c r="G26" s="35"/>
      <c r="H26" s="35"/>
      <c r="I26" s="35"/>
      <c r="J26" s="11"/>
      <c r="K26" s="35"/>
      <c r="L26" s="11"/>
      <c r="M26" s="11"/>
      <c r="N26" s="35"/>
      <c r="O26" s="35"/>
      <c r="P26" s="36"/>
      <c r="S26" s="36"/>
      <c r="X26" s="11"/>
    </row>
    <row r="27" spans="1:28" x14ac:dyDescent="0.25">
      <c r="A27" s="76" t="s">
        <v>228</v>
      </c>
      <c r="B27" s="35"/>
      <c r="C27" s="35"/>
      <c r="D27" s="35"/>
      <c r="E27" s="35"/>
      <c r="F27" s="35"/>
      <c r="G27" s="35"/>
      <c r="H27" s="35"/>
      <c r="I27" s="35"/>
      <c r="J27" s="11"/>
      <c r="K27" s="35"/>
      <c r="L27" s="11"/>
      <c r="M27" s="11"/>
      <c r="N27" s="35"/>
      <c r="O27" s="35"/>
      <c r="P27" s="36"/>
      <c r="S27" s="36"/>
      <c r="X27" s="11"/>
    </row>
    <row r="28" spans="1:28" x14ac:dyDescent="0.25">
      <c r="A28" s="72">
        <v>411.02</v>
      </c>
      <c r="B28" s="14" t="s">
        <v>177</v>
      </c>
      <c r="C28" s="14"/>
      <c r="D28" s="14">
        <v>1440</v>
      </c>
      <c r="E28" s="14">
        <v>1440</v>
      </c>
      <c r="F28" s="14">
        <v>1440</v>
      </c>
      <c r="G28" s="14">
        <v>1440</v>
      </c>
      <c r="H28" s="14">
        <v>1080</v>
      </c>
      <c r="I28" s="14">
        <f>SUM(H28/G28)</f>
        <v>0.75</v>
      </c>
      <c r="J28" s="11">
        <v>1440</v>
      </c>
      <c r="K28" s="11">
        <v>1440</v>
      </c>
      <c r="L28" s="11">
        <v>1440</v>
      </c>
      <c r="M28" s="11">
        <v>1440</v>
      </c>
      <c r="N28" s="11">
        <v>1080</v>
      </c>
      <c r="O28" s="11">
        <v>1740</v>
      </c>
      <c r="P28" s="11">
        <v>1440</v>
      </c>
      <c r="Q28" s="11">
        <v>1440</v>
      </c>
      <c r="R28" s="11">
        <v>1440</v>
      </c>
      <c r="S28" s="11">
        <v>1440</v>
      </c>
      <c r="T28" s="11">
        <v>3000</v>
      </c>
      <c r="U28" s="11">
        <v>2250</v>
      </c>
      <c r="V28" s="11">
        <v>3000</v>
      </c>
      <c r="W28" s="11">
        <v>2500</v>
      </c>
      <c r="X28" s="11">
        <v>3000</v>
      </c>
      <c r="Y28" s="11">
        <v>3000</v>
      </c>
      <c r="Z28" s="11">
        <v>3000</v>
      </c>
      <c r="AA28" s="11">
        <v>0</v>
      </c>
      <c r="AB28" s="11">
        <v>0</v>
      </c>
    </row>
    <row r="29" spans="1:28" x14ac:dyDescent="0.25">
      <c r="A29" s="72">
        <v>411.03</v>
      </c>
      <c r="B29" s="14" t="s">
        <v>229</v>
      </c>
      <c r="C29" s="14"/>
      <c r="D29" s="14">
        <v>1200</v>
      </c>
      <c r="E29" s="14">
        <v>1200</v>
      </c>
      <c r="F29" s="14">
        <v>1200</v>
      </c>
      <c r="G29" s="14">
        <v>1200</v>
      </c>
      <c r="H29" s="14">
        <v>900</v>
      </c>
      <c r="I29" s="106">
        <f t="shared" ref="I29:I57" si="9">SUM(H29/G29)</f>
        <v>0.75</v>
      </c>
      <c r="J29" s="11">
        <v>1200</v>
      </c>
      <c r="K29" s="11">
        <v>1200</v>
      </c>
      <c r="L29" s="11">
        <v>1200</v>
      </c>
      <c r="M29" s="11">
        <v>1200</v>
      </c>
      <c r="N29" s="11">
        <v>900</v>
      </c>
      <c r="O29" s="11">
        <v>900</v>
      </c>
      <c r="P29" s="11">
        <v>1200</v>
      </c>
      <c r="Q29" s="11">
        <v>1200</v>
      </c>
      <c r="R29" s="16">
        <v>1200</v>
      </c>
      <c r="S29" s="11">
        <v>800</v>
      </c>
      <c r="T29" s="11">
        <v>0</v>
      </c>
      <c r="U29" s="11">
        <v>0</v>
      </c>
      <c r="V29" s="11">
        <v>1200</v>
      </c>
      <c r="W29" s="11">
        <v>0</v>
      </c>
      <c r="X29" s="11">
        <v>1200</v>
      </c>
      <c r="Y29" s="11">
        <v>0</v>
      </c>
      <c r="Z29" s="11">
        <v>1200</v>
      </c>
      <c r="AA29" s="11">
        <v>0</v>
      </c>
      <c r="AB29" s="11">
        <v>0</v>
      </c>
    </row>
    <row r="30" spans="1:28" x14ac:dyDescent="0.25">
      <c r="A30" s="72">
        <v>411.04</v>
      </c>
      <c r="B30" s="14" t="s">
        <v>178</v>
      </c>
      <c r="C30" s="14"/>
      <c r="D30" s="14">
        <v>0</v>
      </c>
      <c r="E30" s="14">
        <v>0</v>
      </c>
      <c r="F30" s="14">
        <v>900</v>
      </c>
      <c r="G30" s="14">
        <v>900</v>
      </c>
      <c r="H30" s="14">
        <v>675</v>
      </c>
      <c r="I30" s="106">
        <f t="shared" si="9"/>
        <v>0.75</v>
      </c>
      <c r="J30" s="11">
        <v>900</v>
      </c>
      <c r="K30" s="11">
        <v>900</v>
      </c>
      <c r="L30" s="11">
        <v>750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</row>
    <row r="31" spans="1:28" x14ac:dyDescent="0.25">
      <c r="A31" s="72">
        <v>411.04300000000001</v>
      </c>
      <c r="B31" s="14" t="s">
        <v>65</v>
      </c>
      <c r="C31" s="14"/>
      <c r="D31" s="14">
        <v>0</v>
      </c>
      <c r="E31" s="14">
        <v>0</v>
      </c>
      <c r="F31" s="14">
        <f>SUM(F28+F29+F30)*7.65%</f>
        <v>270.81</v>
      </c>
      <c r="G31" s="14">
        <v>271</v>
      </c>
      <c r="H31" s="14">
        <f>SUM(H28:H30)*7.65%</f>
        <v>203.10749999999999</v>
      </c>
      <c r="I31" s="106">
        <f t="shared" si="9"/>
        <v>0.74947416974169734</v>
      </c>
      <c r="J31" s="11">
        <v>271</v>
      </c>
      <c r="K31" s="11">
        <f>SUM(K28:K30)*7.65%</f>
        <v>270.81</v>
      </c>
      <c r="L31" s="11">
        <v>259</v>
      </c>
      <c r="M31" s="11">
        <f>SUM(M28:M30)*7.65%</f>
        <v>201.96</v>
      </c>
      <c r="N31" s="11">
        <v>151</v>
      </c>
      <c r="O31" s="11">
        <v>202</v>
      </c>
      <c r="P31" s="11">
        <f>SUM(P28:P30)*7.65%</f>
        <v>201.96</v>
      </c>
      <c r="Q31" s="11">
        <v>202</v>
      </c>
      <c r="R31" s="16">
        <f>SUM(R28:R30)*7.65%</f>
        <v>201.96</v>
      </c>
      <c r="S31" s="11">
        <v>171</v>
      </c>
      <c r="T31" s="16">
        <f>SUM(T28:T30)*7.65%</f>
        <v>229.5</v>
      </c>
      <c r="U31" s="16">
        <v>172</v>
      </c>
      <c r="V31" s="16">
        <f>SUM(V28:V30)*7.65%</f>
        <v>321.3</v>
      </c>
      <c r="W31" s="16">
        <f>SUM(W28:W30)*7.65%</f>
        <v>191.25</v>
      </c>
      <c r="X31" s="16">
        <f>SUM(X28:X30)*7.65%</f>
        <v>321.3</v>
      </c>
      <c r="Y31" s="11">
        <f>SUM(Y28:Y30)*7.65%</f>
        <v>229.5</v>
      </c>
      <c r="Z31" s="11">
        <v>321.3</v>
      </c>
      <c r="AA31" s="11">
        <v>0</v>
      </c>
      <c r="AB31" s="11">
        <v>0</v>
      </c>
    </row>
    <row r="32" spans="1:28" x14ac:dyDescent="0.25">
      <c r="A32" s="72">
        <v>411.05</v>
      </c>
      <c r="B32" s="14" t="s">
        <v>132</v>
      </c>
      <c r="C32" s="14"/>
      <c r="D32" s="14">
        <v>220</v>
      </c>
      <c r="E32" s="14">
        <v>1700</v>
      </c>
      <c r="F32" s="14">
        <v>93</v>
      </c>
      <c r="G32" s="14">
        <v>1938</v>
      </c>
      <c r="H32" s="14">
        <v>0</v>
      </c>
      <c r="I32" s="106">
        <f t="shared" si="9"/>
        <v>0</v>
      </c>
      <c r="J32" s="11">
        <v>136</v>
      </c>
      <c r="K32" s="11">
        <v>2000</v>
      </c>
      <c r="L32" s="11">
        <v>119</v>
      </c>
      <c r="M32" s="11">
        <v>147</v>
      </c>
      <c r="N32" s="11">
        <v>147</v>
      </c>
      <c r="O32" s="11">
        <v>161</v>
      </c>
      <c r="P32" s="11">
        <v>1000</v>
      </c>
      <c r="Q32" s="11">
        <v>2520</v>
      </c>
      <c r="R32" s="11">
        <v>1000</v>
      </c>
      <c r="S32" s="11">
        <v>372</v>
      </c>
      <c r="T32" s="11">
        <v>1059</v>
      </c>
      <c r="U32" s="11">
        <v>538</v>
      </c>
      <c r="V32" s="11">
        <v>1000</v>
      </c>
      <c r="W32" s="11">
        <v>92</v>
      </c>
      <c r="X32" s="11">
        <v>1000</v>
      </c>
      <c r="Y32" s="11">
        <v>0</v>
      </c>
      <c r="Z32" s="11">
        <v>1000</v>
      </c>
      <c r="AA32" s="11">
        <v>1500</v>
      </c>
      <c r="AB32" s="11">
        <v>1500</v>
      </c>
    </row>
    <row r="33" spans="1:28" x14ac:dyDescent="0.25">
      <c r="A33" s="72">
        <v>411.06</v>
      </c>
      <c r="B33" s="14" t="s">
        <v>179</v>
      </c>
      <c r="C33" s="14"/>
      <c r="D33" s="14">
        <v>550</v>
      </c>
      <c r="E33" s="14">
        <v>600</v>
      </c>
      <c r="F33" s="14">
        <v>472</v>
      </c>
      <c r="G33" s="14">
        <v>417</v>
      </c>
      <c r="H33" s="14">
        <v>0</v>
      </c>
      <c r="I33" s="106">
        <f t="shared" si="9"/>
        <v>0</v>
      </c>
      <c r="J33" s="11">
        <v>0</v>
      </c>
      <c r="K33" s="11">
        <v>500</v>
      </c>
      <c r="L33" s="11">
        <v>0</v>
      </c>
      <c r="M33" s="11">
        <v>0</v>
      </c>
      <c r="N33" s="11">
        <v>0</v>
      </c>
      <c r="O33" s="11">
        <v>0</v>
      </c>
      <c r="P33" s="11">
        <v>500</v>
      </c>
      <c r="Q33" s="11">
        <v>0</v>
      </c>
      <c r="R33" s="11">
        <v>500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1000</v>
      </c>
      <c r="AA33" s="11">
        <v>0</v>
      </c>
      <c r="AB33" s="11">
        <v>0</v>
      </c>
    </row>
    <row r="34" spans="1:28" x14ac:dyDescent="0.25">
      <c r="A34" s="72">
        <v>403.012</v>
      </c>
      <c r="B34" s="14" t="s">
        <v>180</v>
      </c>
      <c r="C34" s="14"/>
      <c r="D34" s="14">
        <v>1864</v>
      </c>
      <c r="E34" s="14">
        <v>1707</v>
      </c>
      <c r="F34" s="14">
        <v>0</v>
      </c>
      <c r="G34" s="14">
        <v>879</v>
      </c>
      <c r="H34" s="14">
        <v>879</v>
      </c>
      <c r="I34" s="106">
        <f t="shared" si="9"/>
        <v>1</v>
      </c>
      <c r="J34" s="11">
        <v>2636</v>
      </c>
      <c r="K34" s="11">
        <v>2500</v>
      </c>
      <c r="L34" s="11">
        <v>2485</v>
      </c>
      <c r="M34" s="11">
        <v>1197</v>
      </c>
      <c r="N34" s="11">
        <v>1197</v>
      </c>
      <c r="O34" s="11">
        <v>1959</v>
      </c>
      <c r="P34" s="11">
        <v>2000</v>
      </c>
      <c r="Q34" s="16">
        <v>2120</v>
      </c>
      <c r="R34" s="11">
        <v>2200</v>
      </c>
      <c r="S34" s="11">
        <v>2121</v>
      </c>
      <c r="T34" s="11">
        <v>862</v>
      </c>
      <c r="U34" s="11">
        <v>862</v>
      </c>
      <c r="V34" s="11">
        <v>2200</v>
      </c>
      <c r="W34" s="11">
        <v>2123</v>
      </c>
      <c r="X34" s="11">
        <v>2200</v>
      </c>
      <c r="Y34" s="11">
        <v>2180</v>
      </c>
      <c r="Z34" s="11">
        <v>2200</v>
      </c>
      <c r="AA34" s="11">
        <v>2400</v>
      </c>
      <c r="AB34" s="11">
        <v>2500</v>
      </c>
    </row>
    <row r="35" spans="1:28" x14ac:dyDescent="0.25">
      <c r="A35" s="72">
        <v>411.07</v>
      </c>
      <c r="B35" s="14" t="s">
        <v>230</v>
      </c>
      <c r="C35" s="14"/>
      <c r="D35" s="14">
        <v>3080</v>
      </c>
      <c r="E35" s="14">
        <v>3950</v>
      </c>
      <c r="F35" s="14">
        <v>3996</v>
      </c>
      <c r="G35" s="14">
        <v>7431</v>
      </c>
      <c r="H35" s="14">
        <v>0</v>
      </c>
      <c r="I35" s="106">
        <f t="shared" si="9"/>
        <v>0</v>
      </c>
      <c r="J35" s="11">
        <v>8157</v>
      </c>
      <c r="K35" s="11">
        <v>2750</v>
      </c>
      <c r="L35" s="11">
        <v>1516</v>
      </c>
      <c r="M35" s="11">
        <v>0</v>
      </c>
      <c r="N35" s="11">
        <v>0</v>
      </c>
      <c r="O35" s="11">
        <v>0</v>
      </c>
      <c r="P35" s="11">
        <v>2000</v>
      </c>
      <c r="Q35" s="11">
        <v>639</v>
      </c>
      <c r="R35" s="11">
        <v>2000</v>
      </c>
      <c r="S35" s="11">
        <v>315</v>
      </c>
      <c r="T35" s="11">
        <v>0</v>
      </c>
      <c r="U35" s="11">
        <v>0</v>
      </c>
      <c r="V35" s="11">
        <v>1000</v>
      </c>
      <c r="W35" s="11">
        <v>815</v>
      </c>
      <c r="X35" s="11">
        <v>1000</v>
      </c>
      <c r="Y35" s="11">
        <v>58</v>
      </c>
      <c r="Z35" s="11">
        <v>0</v>
      </c>
      <c r="AA35" s="11">
        <v>0</v>
      </c>
      <c r="AB35" s="11">
        <v>0</v>
      </c>
    </row>
    <row r="36" spans="1:28" x14ac:dyDescent="0.25">
      <c r="A36" s="72">
        <v>411.08</v>
      </c>
      <c r="B36" s="14" t="s">
        <v>181</v>
      </c>
      <c r="C36" s="14"/>
      <c r="D36" s="14">
        <v>0</v>
      </c>
      <c r="E36" s="14">
        <v>1000</v>
      </c>
      <c r="F36" s="14">
        <v>0</v>
      </c>
      <c r="G36" s="14">
        <v>640</v>
      </c>
      <c r="H36" s="14">
        <v>0</v>
      </c>
      <c r="I36" s="106">
        <f t="shared" si="9"/>
        <v>0</v>
      </c>
      <c r="J36" s="11">
        <v>3520</v>
      </c>
      <c r="K36" s="11">
        <v>6250</v>
      </c>
      <c r="L36" s="11">
        <v>2098</v>
      </c>
      <c r="M36" s="11">
        <v>2962</v>
      </c>
      <c r="N36" s="11">
        <v>1752</v>
      </c>
      <c r="O36" s="11">
        <v>1001</v>
      </c>
      <c r="P36" s="11">
        <v>3000</v>
      </c>
      <c r="Q36" s="11">
        <v>7107</v>
      </c>
      <c r="R36" s="11">
        <v>4000</v>
      </c>
      <c r="S36" s="11">
        <v>4599</v>
      </c>
      <c r="T36" s="11">
        <v>1787</v>
      </c>
      <c r="U36" s="11">
        <v>1130</v>
      </c>
      <c r="V36" s="11">
        <v>4000</v>
      </c>
      <c r="W36" s="11">
        <v>438</v>
      </c>
      <c r="X36" s="11">
        <v>4000</v>
      </c>
      <c r="Y36" s="11">
        <v>0</v>
      </c>
      <c r="Z36" s="11">
        <v>4000</v>
      </c>
      <c r="AA36" s="11">
        <v>3000</v>
      </c>
      <c r="AB36" s="11">
        <v>3000</v>
      </c>
    </row>
    <row r="37" spans="1:28" x14ac:dyDescent="0.25">
      <c r="A37" s="72">
        <v>411.09</v>
      </c>
      <c r="B37" s="14" t="s">
        <v>85</v>
      </c>
      <c r="C37" s="14"/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06" t="e">
        <f t="shared" si="9"/>
        <v>#DIV/0!</v>
      </c>
      <c r="J37" s="11">
        <v>247</v>
      </c>
      <c r="K37" s="11">
        <v>100</v>
      </c>
      <c r="L37" s="11">
        <v>0</v>
      </c>
      <c r="M37" s="11">
        <v>32</v>
      </c>
      <c r="N37" s="11">
        <v>32</v>
      </c>
      <c r="O37" s="11">
        <v>0</v>
      </c>
      <c r="P37" s="11">
        <v>100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</row>
    <row r="38" spans="1:28" x14ac:dyDescent="0.25">
      <c r="A38" s="72">
        <v>411.1</v>
      </c>
      <c r="B38" s="14" t="s">
        <v>182</v>
      </c>
      <c r="C38" s="14"/>
      <c r="D38" s="14">
        <v>1355</v>
      </c>
      <c r="E38" s="14">
        <v>2355</v>
      </c>
      <c r="F38" s="14">
        <v>814</v>
      </c>
      <c r="G38" s="14">
        <v>4361</v>
      </c>
      <c r="H38" s="14">
        <v>3520</v>
      </c>
      <c r="I38" s="106">
        <f t="shared" si="9"/>
        <v>0.80715432240311857</v>
      </c>
      <c r="J38" s="11">
        <v>3132</v>
      </c>
      <c r="K38" s="11">
        <v>4361</v>
      </c>
      <c r="L38" s="11">
        <v>4702</v>
      </c>
      <c r="M38" s="11">
        <v>3915</v>
      </c>
      <c r="N38" s="11">
        <v>3915</v>
      </c>
      <c r="O38" s="11">
        <v>2800</v>
      </c>
      <c r="P38" s="11">
        <v>3500</v>
      </c>
      <c r="Q38" s="11">
        <v>5600</v>
      </c>
      <c r="R38" s="11">
        <v>3500</v>
      </c>
      <c r="S38" s="11">
        <v>0</v>
      </c>
      <c r="T38" s="11">
        <v>3725</v>
      </c>
      <c r="U38" s="11">
        <v>3725</v>
      </c>
      <c r="V38" s="11">
        <v>4000</v>
      </c>
      <c r="W38" s="11">
        <v>2806</v>
      </c>
      <c r="X38" s="11">
        <v>4000</v>
      </c>
      <c r="Y38" s="11">
        <v>2800</v>
      </c>
      <c r="Z38" s="11">
        <v>4000</v>
      </c>
      <c r="AA38" s="11">
        <v>3100</v>
      </c>
      <c r="AB38" s="11">
        <v>3000</v>
      </c>
    </row>
    <row r="39" spans="1:28" x14ac:dyDescent="0.25">
      <c r="A39" s="72">
        <v>411.11</v>
      </c>
      <c r="B39" s="14" t="s">
        <v>231</v>
      </c>
      <c r="C39" s="14"/>
      <c r="D39" s="14">
        <v>0</v>
      </c>
      <c r="E39" s="14">
        <v>4000</v>
      </c>
      <c r="F39" s="14">
        <v>2517</v>
      </c>
      <c r="G39" s="14">
        <v>8392</v>
      </c>
      <c r="H39" s="14">
        <v>805</v>
      </c>
      <c r="I39" s="106">
        <f t="shared" si="9"/>
        <v>9.5924690181124886E-2</v>
      </c>
      <c r="J39" s="11">
        <v>10816</v>
      </c>
      <c r="K39" s="11">
        <v>12000</v>
      </c>
      <c r="L39" s="11">
        <v>6346</v>
      </c>
      <c r="M39" s="11">
        <v>9235</v>
      </c>
      <c r="N39" s="11">
        <v>1667</v>
      </c>
      <c r="O39" s="11">
        <v>10934</v>
      </c>
      <c r="P39" s="11">
        <v>10000</v>
      </c>
      <c r="Q39" s="11">
        <v>12296</v>
      </c>
      <c r="R39" s="11">
        <v>10000</v>
      </c>
      <c r="S39" s="11">
        <v>8559</v>
      </c>
      <c r="T39" s="11">
        <v>7729</v>
      </c>
      <c r="U39" s="11">
        <v>0</v>
      </c>
      <c r="V39" s="11">
        <v>10000</v>
      </c>
      <c r="W39" s="11">
        <v>11585</v>
      </c>
      <c r="X39" s="11">
        <v>10000</v>
      </c>
      <c r="Y39" s="11">
        <v>11178</v>
      </c>
      <c r="Z39" s="11">
        <v>10000</v>
      </c>
      <c r="AA39" s="11">
        <v>12000</v>
      </c>
      <c r="AB39" s="11">
        <v>20000</v>
      </c>
    </row>
    <row r="40" spans="1:28" x14ac:dyDescent="0.25">
      <c r="A40" s="72">
        <v>411.13</v>
      </c>
      <c r="B40" s="14" t="s">
        <v>183</v>
      </c>
      <c r="C40" s="14"/>
      <c r="D40" s="14">
        <v>1459</v>
      </c>
      <c r="E40" s="14">
        <v>1459</v>
      </c>
      <c r="F40" s="14">
        <v>1439</v>
      </c>
      <c r="G40" s="14">
        <v>1438</v>
      </c>
      <c r="H40" s="14">
        <v>1079</v>
      </c>
      <c r="I40" s="106">
        <f t="shared" si="9"/>
        <v>0.75034770514603621</v>
      </c>
      <c r="J40" s="11">
        <v>1439</v>
      </c>
      <c r="K40" s="11">
        <v>1439</v>
      </c>
      <c r="L40" s="11">
        <v>1438</v>
      </c>
      <c r="M40" s="11">
        <v>1438</v>
      </c>
      <c r="N40" s="11">
        <v>1079</v>
      </c>
      <c r="O40" s="11">
        <v>1499</v>
      </c>
      <c r="P40" s="11">
        <v>1439</v>
      </c>
      <c r="Q40" s="11">
        <v>1439</v>
      </c>
      <c r="R40" s="11">
        <v>1439</v>
      </c>
      <c r="S40" s="11">
        <v>1199</v>
      </c>
      <c r="T40" s="11">
        <v>719</v>
      </c>
      <c r="U40" s="11">
        <v>540</v>
      </c>
      <c r="V40" s="11">
        <v>1440</v>
      </c>
      <c r="W40" s="11">
        <v>599</v>
      </c>
      <c r="X40" s="11">
        <v>1440</v>
      </c>
      <c r="Y40" s="11">
        <v>719</v>
      </c>
      <c r="Z40" s="11">
        <v>1440</v>
      </c>
      <c r="AA40" s="11">
        <v>0</v>
      </c>
      <c r="AB40" s="11">
        <v>0</v>
      </c>
    </row>
    <row r="41" spans="1:28" x14ac:dyDescent="0.25">
      <c r="A41" s="72">
        <v>411.01400000000001</v>
      </c>
      <c r="B41" s="14" t="s">
        <v>184</v>
      </c>
      <c r="C41" s="14"/>
      <c r="D41" s="14">
        <v>2725</v>
      </c>
      <c r="E41" s="14">
        <v>2169</v>
      </c>
      <c r="F41" s="14">
        <v>2133</v>
      </c>
      <c r="G41" s="14">
        <v>2580</v>
      </c>
      <c r="H41" s="14">
        <v>0</v>
      </c>
      <c r="I41" s="106">
        <f t="shared" si="9"/>
        <v>0</v>
      </c>
      <c r="J41" s="11">
        <v>3401</v>
      </c>
      <c r="K41" s="11">
        <v>3000</v>
      </c>
      <c r="L41" s="11">
        <v>3597</v>
      </c>
      <c r="M41" s="11">
        <v>4286</v>
      </c>
      <c r="N41" s="11">
        <v>4286</v>
      </c>
      <c r="O41" s="11">
        <v>4488</v>
      </c>
      <c r="P41" s="11">
        <v>4440</v>
      </c>
      <c r="Q41" s="11">
        <v>3091</v>
      </c>
      <c r="R41" s="11">
        <v>3100</v>
      </c>
      <c r="S41" s="11">
        <v>3190</v>
      </c>
      <c r="T41" s="16">
        <v>3190</v>
      </c>
      <c r="U41" s="16">
        <v>3190</v>
      </c>
      <c r="V41" s="16">
        <v>3200</v>
      </c>
      <c r="W41" s="16">
        <v>2995</v>
      </c>
      <c r="X41" s="16">
        <v>5000</v>
      </c>
      <c r="Y41" s="11">
        <v>4036</v>
      </c>
      <c r="Z41" s="11">
        <v>5000</v>
      </c>
      <c r="AA41" s="16">
        <v>6730</v>
      </c>
      <c r="AB41" s="11">
        <v>5000</v>
      </c>
    </row>
    <row r="42" spans="1:28" x14ac:dyDescent="0.25">
      <c r="A42" s="72">
        <v>411.01499999999999</v>
      </c>
      <c r="B42" s="14" t="s">
        <v>185</v>
      </c>
      <c r="C42" s="14"/>
      <c r="D42" s="14">
        <v>1000</v>
      </c>
      <c r="E42" s="14">
        <v>777</v>
      </c>
      <c r="F42" s="14">
        <v>911</v>
      </c>
      <c r="G42" s="14">
        <v>3598</v>
      </c>
      <c r="H42" s="14">
        <v>0</v>
      </c>
      <c r="I42" s="106">
        <f t="shared" si="9"/>
        <v>0</v>
      </c>
      <c r="J42" s="11">
        <v>210</v>
      </c>
      <c r="K42" s="11">
        <v>250</v>
      </c>
      <c r="L42" s="11">
        <v>206</v>
      </c>
      <c r="M42" s="11">
        <v>2569</v>
      </c>
      <c r="N42" s="11">
        <v>211</v>
      </c>
      <c r="O42" s="11">
        <v>1904</v>
      </c>
      <c r="P42" s="11">
        <v>230</v>
      </c>
      <c r="Q42" s="11">
        <v>850</v>
      </c>
      <c r="R42" s="11">
        <v>1000</v>
      </c>
      <c r="S42" s="11">
        <v>850</v>
      </c>
      <c r="T42" s="16">
        <v>850</v>
      </c>
      <c r="U42" s="16">
        <v>850</v>
      </c>
      <c r="V42" s="16">
        <v>1000</v>
      </c>
      <c r="W42" s="16">
        <v>798</v>
      </c>
      <c r="X42" s="16">
        <v>1000</v>
      </c>
      <c r="Y42" s="11">
        <v>884</v>
      </c>
      <c r="Z42" s="11">
        <v>1000</v>
      </c>
      <c r="AA42" s="11">
        <v>1000</v>
      </c>
      <c r="AB42" s="11">
        <v>1200</v>
      </c>
    </row>
    <row r="43" spans="1:28" x14ac:dyDescent="0.25">
      <c r="A43" s="72">
        <v>411.01600000000002</v>
      </c>
      <c r="B43" s="14" t="s">
        <v>186</v>
      </c>
      <c r="C43" s="14"/>
      <c r="D43" s="14">
        <v>3000</v>
      </c>
      <c r="E43" s="14">
        <v>2438</v>
      </c>
      <c r="F43" s="14">
        <v>3587</v>
      </c>
      <c r="G43" s="14">
        <v>179</v>
      </c>
      <c r="H43" s="14">
        <v>0</v>
      </c>
      <c r="I43" s="106">
        <f t="shared" si="9"/>
        <v>0</v>
      </c>
      <c r="J43" s="11">
        <v>3586</v>
      </c>
      <c r="K43" s="11">
        <v>1800</v>
      </c>
      <c r="L43" s="11">
        <v>3589</v>
      </c>
      <c r="M43" s="11">
        <v>3359</v>
      </c>
      <c r="N43" s="11">
        <v>3666</v>
      </c>
      <c r="O43" s="11">
        <v>230</v>
      </c>
      <c r="P43" s="11">
        <v>1904</v>
      </c>
      <c r="Q43" s="11">
        <v>200</v>
      </c>
      <c r="R43" s="11">
        <v>250</v>
      </c>
      <c r="S43" s="11">
        <v>225</v>
      </c>
      <c r="T43" s="16">
        <v>225</v>
      </c>
      <c r="U43" s="16">
        <v>225</v>
      </c>
      <c r="V43" s="16">
        <v>250</v>
      </c>
      <c r="W43" s="16">
        <v>200</v>
      </c>
      <c r="X43" s="16">
        <v>250</v>
      </c>
      <c r="Y43" s="11">
        <v>220</v>
      </c>
      <c r="Z43" s="11">
        <v>0</v>
      </c>
      <c r="AA43" s="11">
        <v>325</v>
      </c>
      <c r="AB43" s="11">
        <v>300</v>
      </c>
    </row>
    <row r="44" spans="1:28" x14ac:dyDescent="0.25">
      <c r="B44" s="14" t="s">
        <v>342</v>
      </c>
      <c r="C44" s="14"/>
      <c r="D44" s="14"/>
      <c r="E44" s="14">
        <v>0</v>
      </c>
      <c r="F44" s="14">
        <v>0</v>
      </c>
      <c r="G44" s="14">
        <v>0</v>
      </c>
      <c r="H44" s="14"/>
      <c r="I44" s="106"/>
      <c r="J44" s="11">
        <v>17535</v>
      </c>
      <c r="K44" s="11">
        <v>24500</v>
      </c>
      <c r="L44" s="11">
        <v>21302</v>
      </c>
      <c r="M44" s="11">
        <v>30279</v>
      </c>
      <c r="N44" s="11">
        <v>30279</v>
      </c>
      <c r="O44" s="11">
        <v>16798</v>
      </c>
      <c r="P44" s="11">
        <v>16798</v>
      </c>
      <c r="Q44" s="11">
        <v>19035</v>
      </c>
      <c r="R44" s="11">
        <v>20000</v>
      </c>
      <c r="S44" s="11">
        <v>22084</v>
      </c>
      <c r="T44" s="11">
        <v>13891</v>
      </c>
      <c r="U44" s="11">
        <v>13891</v>
      </c>
      <c r="V44" s="11">
        <v>20000</v>
      </c>
      <c r="W44" s="11">
        <v>14611</v>
      </c>
      <c r="X44" s="11">
        <v>20000</v>
      </c>
      <c r="Y44" s="11">
        <v>18294</v>
      </c>
      <c r="Z44" s="11">
        <v>19000</v>
      </c>
      <c r="AA44" s="11">
        <v>22000</v>
      </c>
      <c r="AB44" s="11">
        <v>26000</v>
      </c>
    </row>
    <row r="45" spans="1:28" x14ac:dyDescent="0.25">
      <c r="A45" s="72">
        <v>411.15</v>
      </c>
      <c r="B45" s="14" t="s">
        <v>117</v>
      </c>
      <c r="C45" s="14"/>
      <c r="D45" s="14">
        <v>12743</v>
      </c>
      <c r="E45" s="14">
        <v>8095</v>
      </c>
      <c r="F45" s="14">
        <v>8292</v>
      </c>
      <c r="G45" s="14">
        <v>7199</v>
      </c>
      <c r="H45" s="14">
        <v>2388</v>
      </c>
      <c r="I45" s="106">
        <f t="shared" si="9"/>
        <v>0.33171273788026112</v>
      </c>
      <c r="J45" s="11">
        <v>10204</v>
      </c>
      <c r="K45" s="11">
        <v>8500</v>
      </c>
      <c r="L45" s="11">
        <v>5601</v>
      </c>
      <c r="M45" s="11">
        <v>10513</v>
      </c>
      <c r="N45" s="11">
        <v>10513</v>
      </c>
      <c r="O45" s="11">
        <v>13606</v>
      </c>
      <c r="P45" s="11">
        <v>10000</v>
      </c>
      <c r="Q45" s="11">
        <v>16825</v>
      </c>
      <c r="R45" s="11">
        <v>10000</v>
      </c>
      <c r="S45" s="11">
        <v>11876</v>
      </c>
      <c r="T45" s="11">
        <v>17084</v>
      </c>
      <c r="U45" s="11">
        <v>14356</v>
      </c>
      <c r="V45" s="11">
        <v>10000</v>
      </c>
      <c r="W45" s="11">
        <v>21570</v>
      </c>
      <c r="X45" s="11">
        <v>15000</v>
      </c>
      <c r="Y45" s="11">
        <v>19107</v>
      </c>
      <c r="Z45" s="11">
        <v>15000</v>
      </c>
      <c r="AA45" s="11">
        <v>15000</v>
      </c>
      <c r="AB45" s="11">
        <v>25000</v>
      </c>
    </row>
    <row r="46" spans="1:28" x14ac:dyDescent="0.25">
      <c r="A46" s="72">
        <v>411.16</v>
      </c>
      <c r="B46" s="14" t="s">
        <v>232</v>
      </c>
      <c r="C46" s="14"/>
      <c r="D46" s="14">
        <v>942</v>
      </c>
      <c r="E46" s="14">
        <v>1736</v>
      </c>
      <c r="F46" s="14">
        <v>2677</v>
      </c>
      <c r="G46" s="14">
        <v>2692</v>
      </c>
      <c r="H46" s="14">
        <v>2094</v>
      </c>
      <c r="I46" s="106">
        <f t="shared" si="9"/>
        <v>0.77786032689450224</v>
      </c>
      <c r="J46" s="11">
        <v>3122</v>
      </c>
      <c r="K46" s="11">
        <v>2200</v>
      </c>
      <c r="L46" s="11">
        <v>3581</v>
      </c>
      <c r="M46" s="11">
        <v>3666</v>
      </c>
      <c r="N46" s="11">
        <v>2831</v>
      </c>
      <c r="O46" s="11">
        <v>2206</v>
      </c>
      <c r="P46" s="11">
        <v>3000</v>
      </c>
      <c r="Q46" s="11">
        <v>2628</v>
      </c>
      <c r="R46" s="11">
        <v>3000</v>
      </c>
      <c r="S46" s="11">
        <v>3298</v>
      </c>
      <c r="T46" s="11">
        <v>2044</v>
      </c>
      <c r="U46" s="11">
        <v>1737</v>
      </c>
      <c r="V46" s="11">
        <v>3000</v>
      </c>
      <c r="W46" s="11">
        <v>1473</v>
      </c>
      <c r="X46" s="11">
        <v>3000</v>
      </c>
      <c r="Y46" s="11">
        <v>5859</v>
      </c>
      <c r="Z46" s="11">
        <v>3000</v>
      </c>
      <c r="AA46" s="11">
        <v>4500</v>
      </c>
      <c r="AB46" s="11">
        <v>3000</v>
      </c>
    </row>
    <row r="47" spans="1:28" x14ac:dyDescent="0.25">
      <c r="A47" s="72">
        <v>411.17</v>
      </c>
      <c r="B47" s="14" t="s">
        <v>187</v>
      </c>
      <c r="C47" s="14"/>
      <c r="D47" s="14">
        <v>0</v>
      </c>
      <c r="E47" s="14">
        <v>269</v>
      </c>
      <c r="F47" s="14">
        <v>0</v>
      </c>
      <c r="G47" s="14">
        <v>344</v>
      </c>
      <c r="H47" s="14">
        <v>344</v>
      </c>
      <c r="I47" s="106">
        <f t="shared" si="9"/>
        <v>1</v>
      </c>
      <c r="J47" s="11">
        <v>0</v>
      </c>
      <c r="K47" s="11">
        <v>1500</v>
      </c>
      <c r="L47" s="11">
        <v>0</v>
      </c>
      <c r="M47" s="11">
        <v>0</v>
      </c>
      <c r="N47" s="11">
        <v>0</v>
      </c>
      <c r="O47" s="11">
        <v>0</v>
      </c>
      <c r="P47" s="11">
        <v>500</v>
      </c>
      <c r="Q47" s="11">
        <v>0</v>
      </c>
      <c r="R47" s="11">
        <v>0</v>
      </c>
      <c r="S47" s="11">
        <v>0</v>
      </c>
      <c r="T47" s="11">
        <v>168</v>
      </c>
      <c r="U47" s="11">
        <v>168</v>
      </c>
      <c r="V47" s="11">
        <v>200</v>
      </c>
      <c r="W47" s="11">
        <v>200</v>
      </c>
      <c r="X47" s="11">
        <v>200</v>
      </c>
      <c r="Y47" s="11">
        <v>0</v>
      </c>
      <c r="Z47" s="11">
        <v>0</v>
      </c>
      <c r="AA47" s="11">
        <v>0</v>
      </c>
      <c r="AB47" s="11">
        <v>0</v>
      </c>
    </row>
    <row r="48" spans="1:28" x14ac:dyDescent="0.25">
      <c r="A48" s="72">
        <v>411.18</v>
      </c>
      <c r="B48" s="14" t="s">
        <v>188</v>
      </c>
      <c r="C48" s="14"/>
      <c r="D48" s="14">
        <v>0</v>
      </c>
      <c r="E48" s="14">
        <v>697</v>
      </c>
      <c r="F48" s="14">
        <v>1996</v>
      </c>
      <c r="G48" s="14">
        <v>3603</v>
      </c>
      <c r="H48" s="14">
        <v>0</v>
      </c>
      <c r="I48" s="106">
        <f t="shared" si="9"/>
        <v>0</v>
      </c>
      <c r="J48" s="11">
        <v>0</v>
      </c>
      <c r="K48" s="11">
        <v>1500</v>
      </c>
      <c r="L48" s="11">
        <v>4661</v>
      </c>
      <c r="M48" s="11">
        <v>0</v>
      </c>
      <c r="N48" s="11">
        <v>0</v>
      </c>
      <c r="O48" s="11">
        <v>0</v>
      </c>
      <c r="P48" s="11">
        <v>1000</v>
      </c>
      <c r="Q48" s="11">
        <v>683</v>
      </c>
      <c r="R48" s="11">
        <v>1000</v>
      </c>
      <c r="S48" s="11">
        <v>685</v>
      </c>
      <c r="T48" s="11">
        <v>1822</v>
      </c>
      <c r="U48" s="11">
        <v>1822</v>
      </c>
      <c r="V48" s="11">
        <v>2000</v>
      </c>
      <c r="W48" s="11">
        <v>1413</v>
      </c>
      <c r="X48" s="11">
        <v>2000</v>
      </c>
      <c r="Y48" s="11">
        <v>0</v>
      </c>
      <c r="Z48" s="11">
        <v>2000</v>
      </c>
      <c r="AA48" s="11">
        <v>2000</v>
      </c>
      <c r="AB48" s="11">
        <v>2000</v>
      </c>
    </row>
    <row r="49" spans="1:28" x14ac:dyDescent="0.25">
      <c r="A49" s="72">
        <v>411.19</v>
      </c>
      <c r="B49" s="14" t="s">
        <v>2</v>
      </c>
      <c r="C49" s="14"/>
      <c r="D49" s="14">
        <v>500</v>
      </c>
      <c r="E49" s="14">
        <v>7950</v>
      </c>
      <c r="F49" s="14">
        <v>0</v>
      </c>
      <c r="G49" s="14">
        <v>0</v>
      </c>
      <c r="H49" s="14">
        <v>0</v>
      </c>
      <c r="I49" s="106" t="e">
        <f t="shared" si="9"/>
        <v>#DIV/0!</v>
      </c>
      <c r="J49" s="11">
        <v>0</v>
      </c>
      <c r="K49" s="11">
        <v>500</v>
      </c>
      <c r="L49" s="11">
        <v>0</v>
      </c>
      <c r="M49" s="11">
        <v>0</v>
      </c>
      <c r="N49" s="11">
        <v>0</v>
      </c>
      <c r="O49" s="11">
        <v>0</v>
      </c>
      <c r="P49" s="11">
        <v>500</v>
      </c>
      <c r="Q49" s="11">
        <v>0</v>
      </c>
      <c r="R49" s="11">
        <v>500</v>
      </c>
      <c r="S49" s="11">
        <v>0</v>
      </c>
      <c r="T49" s="11">
        <v>0</v>
      </c>
      <c r="U49" s="11">
        <v>0</v>
      </c>
      <c r="V49" s="11">
        <v>500</v>
      </c>
      <c r="W49" s="11">
        <v>0</v>
      </c>
      <c r="X49" s="11">
        <v>500</v>
      </c>
      <c r="Y49" s="11">
        <v>269</v>
      </c>
      <c r="Z49" s="11">
        <v>500</v>
      </c>
      <c r="AA49" s="11">
        <v>1000</v>
      </c>
      <c r="AB49" s="11">
        <v>1000</v>
      </c>
    </row>
    <row r="50" spans="1:28" x14ac:dyDescent="0.25">
      <c r="A50" s="72">
        <v>411.2</v>
      </c>
      <c r="B50" s="14" t="s">
        <v>291</v>
      </c>
      <c r="C50" s="14"/>
      <c r="D50" s="14">
        <v>127040</v>
      </c>
      <c r="E50" s="14">
        <v>125140</v>
      </c>
      <c r="F50" s="14">
        <v>125421</v>
      </c>
      <c r="G50" s="14">
        <v>100000</v>
      </c>
      <c r="H50" s="14">
        <v>100000</v>
      </c>
      <c r="I50" s="106">
        <f t="shared" si="9"/>
        <v>1</v>
      </c>
      <c r="J50" s="11">
        <v>100000</v>
      </c>
      <c r="K50" s="11">
        <v>89000</v>
      </c>
      <c r="L50" s="11">
        <v>89000</v>
      </c>
      <c r="M50" s="11">
        <v>100000</v>
      </c>
      <c r="N50" s="11">
        <v>100000</v>
      </c>
      <c r="O50" s="11">
        <v>100000</v>
      </c>
      <c r="P50" s="11">
        <v>100000</v>
      </c>
      <c r="Q50" s="11">
        <v>100000</v>
      </c>
      <c r="R50" s="11">
        <v>65000</v>
      </c>
      <c r="S50" s="11">
        <v>65000</v>
      </c>
      <c r="T50" s="11">
        <v>110000</v>
      </c>
      <c r="U50" s="11">
        <v>110000</v>
      </c>
      <c r="V50" s="11">
        <v>110000</v>
      </c>
      <c r="W50" s="11">
        <v>100000</v>
      </c>
      <c r="X50" s="11">
        <v>110000</v>
      </c>
      <c r="Y50" s="11">
        <v>110000</v>
      </c>
      <c r="Z50" s="11">
        <v>110000</v>
      </c>
      <c r="AA50" s="11">
        <v>110000</v>
      </c>
      <c r="AB50" s="11">
        <v>85300</v>
      </c>
    </row>
    <row r="51" spans="1:28" x14ac:dyDescent="0.25">
      <c r="A51" s="72">
        <v>411.21</v>
      </c>
      <c r="B51" s="14" t="s">
        <v>189</v>
      </c>
      <c r="C51" s="14"/>
      <c r="D51" s="14">
        <v>9600</v>
      </c>
      <c r="E51" s="14">
        <v>9600</v>
      </c>
      <c r="F51" s="14">
        <v>9600</v>
      </c>
      <c r="G51" s="14">
        <v>9600</v>
      </c>
      <c r="H51" s="14">
        <v>7200</v>
      </c>
      <c r="I51" s="106">
        <f t="shared" si="9"/>
        <v>0.75</v>
      </c>
      <c r="J51" s="11">
        <v>9600</v>
      </c>
      <c r="K51" s="11">
        <v>10800</v>
      </c>
      <c r="L51" s="11">
        <v>10800</v>
      </c>
      <c r="M51" s="11">
        <v>11700</v>
      </c>
      <c r="N51" s="11">
        <v>8775</v>
      </c>
      <c r="O51" s="11">
        <v>10725</v>
      </c>
      <c r="P51" s="11">
        <v>11700</v>
      </c>
      <c r="Q51" s="11">
        <v>11700</v>
      </c>
      <c r="R51" s="11">
        <v>11700</v>
      </c>
      <c r="S51" s="11">
        <v>11700</v>
      </c>
      <c r="T51" s="11">
        <v>11700</v>
      </c>
      <c r="U51" s="11">
        <v>9750</v>
      </c>
      <c r="V51" s="11">
        <v>11700</v>
      </c>
      <c r="W51" s="11">
        <v>11700</v>
      </c>
      <c r="X51" s="11">
        <v>13200</v>
      </c>
      <c r="Y51" s="11">
        <v>15400</v>
      </c>
      <c r="Z51" s="11">
        <v>13200</v>
      </c>
      <c r="AA51" s="11">
        <v>13200</v>
      </c>
      <c r="AB51" s="11">
        <v>15000</v>
      </c>
    </row>
    <row r="52" spans="1:28" x14ac:dyDescent="0.25">
      <c r="A52" s="72">
        <v>472</v>
      </c>
      <c r="B52" s="14" t="s">
        <v>190</v>
      </c>
      <c r="C52" s="14"/>
      <c r="D52" s="14">
        <v>17654</v>
      </c>
      <c r="E52" s="14">
        <v>17654</v>
      </c>
      <c r="F52" s="14">
        <v>23310</v>
      </c>
      <c r="G52" s="14">
        <v>12355</v>
      </c>
      <c r="H52" s="14">
        <v>9266</v>
      </c>
      <c r="I52" s="106">
        <f t="shared" si="9"/>
        <v>0.74997976527721566</v>
      </c>
      <c r="J52" s="11">
        <v>12355</v>
      </c>
      <c r="K52" s="11">
        <v>12355</v>
      </c>
      <c r="L52" s="11">
        <v>12355</v>
      </c>
      <c r="M52" s="11">
        <v>12355</v>
      </c>
      <c r="N52" s="11">
        <v>9266</v>
      </c>
      <c r="O52" s="11">
        <v>12355</v>
      </c>
      <c r="P52" s="11">
        <v>12355</v>
      </c>
      <c r="Q52" s="11">
        <v>12355</v>
      </c>
      <c r="R52" s="11">
        <v>35000</v>
      </c>
      <c r="S52" s="11">
        <v>36068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/>
      <c r="AA52" s="11">
        <v>0</v>
      </c>
      <c r="AB52" s="11">
        <v>0</v>
      </c>
    </row>
    <row r="53" spans="1:28" x14ac:dyDescent="0.25">
      <c r="B53" s="14" t="s">
        <v>445</v>
      </c>
      <c r="C53" s="14"/>
      <c r="D53" s="14"/>
      <c r="E53" s="14"/>
      <c r="F53" s="14"/>
      <c r="G53" s="14"/>
      <c r="H53" s="14"/>
      <c r="I53" s="106"/>
      <c r="J53" s="11"/>
      <c r="K53" s="11"/>
      <c r="L53" s="11"/>
      <c r="M53" s="11"/>
      <c r="N53" s="11"/>
      <c r="O53" s="11"/>
      <c r="P53" s="11"/>
      <c r="Q53" s="11">
        <v>0</v>
      </c>
      <c r="R53" s="11"/>
      <c r="S53" s="11">
        <v>0</v>
      </c>
      <c r="T53" s="11">
        <v>0</v>
      </c>
      <c r="U53" s="11"/>
      <c r="V53" s="11">
        <v>0</v>
      </c>
      <c r="W53" s="11"/>
      <c r="X53" s="11">
        <v>0</v>
      </c>
      <c r="Y53" s="11">
        <v>0</v>
      </c>
      <c r="Z53" s="11">
        <v>5000</v>
      </c>
      <c r="AA53" s="11">
        <v>5000</v>
      </c>
      <c r="AB53" s="11">
        <v>5000</v>
      </c>
    </row>
    <row r="54" spans="1:28" x14ac:dyDescent="0.25">
      <c r="B54" s="14"/>
      <c r="C54" s="14"/>
      <c r="D54" s="14"/>
      <c r="E54" s="14"/>
      <c r="F54" s="14"/>
      <c r="G54" s="14"/>
      <c r="H54" s="14"/>
      <c r="I54" s="106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8" ht="13.8" thickBot="1" x14ac:dyDescent="0.3">
      <c r="A55" s="83"/>
      <c r="B55" s="117" t="s">
        <v>233</v>
      </c>
      <c r="C55" s="59"/>
      <c r="D55" s="59">
        <f>SUM(D28:D53)</f>
        <v>186372</v>
      </c>
      <c r="E55" s="59">
        <f>SUM(E28:E53)</f>
        <v>195936</v>
      </c>
      <c r="F55" s="59">
        <f>SUM(F28:F52)</f>
        <v>191068.81</v>
      </c>
      <c r="G55" s="59">
        <f>SUM(G28:G52)</f>
        <v>171457</v>
      </c>
      <c r="H55" s="59">
        <f>SUM(H28:H52)</f>
        <v>130433.1075</v>
      </c>
      <c r="I55" s="118">
        <f t="shared" si="9"/>
        <v>0.76073363875490652</v>
      </c>
      <c r="J55" s="55">
        <f t="shared" ref="J55:P55" si="10">SUM(J28:J52)</f>
        <v>193907</v>
      </c>
      <c r="K55" s="55">
        <f t="shared" si="10"/>
        <v>191615.81</v>
      </c>
      <c r="L55" s="55">
        <f t="shared" si="10"/>
        <v>177045</v>
      </c>
      <c r="M55" s="55">
        <f t="shared" si="10"/>
        <v>200494.96</v>
      </c>
      <c r="N55" s="55">
        <f t="shared" si="10"/>
        <v>181747</v>
      </c>
      <c r="O55" s="55">
        <f t="shared" si="10"/>
        <v>183508</v>
      </c>
      <c r="P55" s="55">
        <f t="shared" si="10"/>
        <v>188807.96</v>
      </c>
      <c r="Q55" s="55">
        <f>SUM(Q28:Q53)</f>
        <v>201930</v>
      </c>
      <c r="R55" s="55">
        <f>SUM(R28:R52)</f>
        <v>178030.96</v>
      </c>
      <c r="S55" s="55">
        <f>SUM(S28:S53)</f>
        <v>174552</v>
      </c>
      <c r="T55" s="55">
        <f>SUM(T28:T53)</f>
        <v>180084.5</v>
      </c>
      <c r="U55" s="55">
        <f>SUM(U28:U52)</f>
        <v>165206</v>
      </c>
      <c r="V55" s="55">
        <f>SUM(V28:V53)</f>
        <v>190011.3</v>
      </c>
      <c r="W55" s="55">
        <f>SUM(W28:W52)</f>
        <v>176109.25</v>
      </c>
      <c r="X55" s="55">
        <f t="shared" ref="X55:AB55" si="11">SUM(X28:X53)</f>
        <v>198311.3</v>
      </c>
      <c r="Y55" s="55">
        <f t="shared" si="11"/>
        <v>194233.5</v>
      </c>
      <c r="Z55" s="55">
        <f t="shared" si="11"/>
        <v>201861.3</v>
      </c>
      <c r="AA55" s="55">
        <f t="shared" si="11"/>
        <v>202755</v>
      </c>
      <c r="AB55" s="55">
        <f t="shared" si="11"/>
        <v>198800</v>
      </c>
    </row>
    <row r="56" spans="1:28" x14ac:dyDescent="0.25">
      <c r="B56" s="138"/>
      <c r="C56" s="127"/>
      <c r="D56" s="127"/>
      <c r="E56" s="127"/>
      <c r="F56" s="127"/>
      <c r="G56" s="127"/>
      <c r="H56" s="127"/>
      <c r="I56" s="128"/>
      <c r="J56" s="19"/>
      <c r="K56" s="35"/>
      <c r="L56" s="11"/>
      <c r="M56" s="11"/>
      <c r="N56" s="11"/>
      <c r="O56" s="35"/>
      <c r="P56" s="11"/>
      <c r="R56" s="36"/>
      <c r="S56" s="36"/>
      <c r="AA56" s="11"/>
    </row>
    <row r="57" spans="1:28" ht="13.8" thickBot="1" x14ac:dyDescent="0.3">
      <c r="A57" s="83"/>
      <c r="B57" s="117" t="s">
        <v>234</v>
      </c>
      <c r="C57" s="59"/>
      <c r="D57" s="59">
        <f>SUM(D55)-(D24)</f>
        <v>10614</v>
      </c>
      <c r="E57" s="59">
        <f>SUM(E55)-(E24)</f>
        <v>9710</v>
      </c>
      <c r="F57" s="59">
        <f>SUM(F55)-(F24)</f>
        <v>-6909.1900000000023</v>
      </c>
      <c r="G57" s="59">
        <f>SUM(G55)-(G24)</f>
        <v>-33420</v>
      </c>
      <c r="H57" s="59">
        <f>SUM(H24)-(H55)</f>
        <v>67844.892500000002</v>
      </c>
      <c r="I57" s="118">
        <f t="shared" si="9"/>
        <v>-2.0300685966487135</v>
      </c>
      <c r="J57" s="55">
        <f t="shared" ref="J57:AB57" si="12">SUM(J24)-J55</f>
        <v>26960</v>
      </c>
      <c r="K57" s="55">
        <f t="shared" si="12"/>
        <v>2059.1900000000023</v>
      </c>
      <c r="L57" s="55">
        <f t="shared" si="12"/>
        <v>23658</v>
      </c>
      <c r="M57" s="55">
        <f t="shared" si="12"/>
        <v>-8041.9599999999919</v>
      </c>
      <c r="N57" s="55">
        <f t="shared" si="12"/>
        <v>4064</v>
      </c>
      <c r="O57" s="55">
        <f t="shared" si="12"/>
        <v>11730</v>
      </c>
      <c r="P57" s="55">
        <f t="shared" si="12"/>
        <v>3357.0400000000081</v>
      </c>
      <c r="Q57" s="55">
        <f t="shared" si="12"/>
        <v>-1534</v>
      </c>
      <c r="R57" s="55">
        <f t="shared" si="12"/>
        <v>14837.040000000008</v>
      </c>
      <c r="S57" s="55">
        <f t="shared" si="12"/>
        <v>21978</v>
      </c>
      <c r="T57" s="55">
        <f t="shared" si="12"/>
        <v>19539.5</v>
      </c>
      <c r="U57" s="55">
        <f t="shared" si="12"/>
        <v>30701</v>
      </c>
      <c r="V57" s="55">
        <f t="shared" si="12"/>
        <v>5917.7000000000116</v>
      </c>
      <c r="W57" s="55">
        <f t="shared" si="12"/>
        <v>20184.75</v>
      </c>
      <c r="X57" s="55">
        <f t="shared" si="12"/>
        <v>0</v>
      </c>
      <c r="Y57" s="55">
        <f t="shared" si="12"/>
        <v>-3432.5</v>
      </c>
      <c r="Z57" s="55">
        <f t="shared" si="12"/>
        <v>7671</v>
      </c>
      <c r="AA57" s="55">
        <f t="shared" si="12"/>
        <v>-3955</v>
      </c>
      <c r="AB57" s="55">
        <f t="shared" si="12"/>
        <v>2150</v>
      </c>
    </row>
    <row r="58" spans="1:28" ht="21.6" thickBot="1" x14ac:dyDescent="0.3">
      <c r="A58" s="87"/>
      <c r="B58" s="139" t="s">
        <v>292</v>
      </c>
      <c r="C58" s="140"/>
      <c r="D58" s="140"/>
      <c r="E58" s="140"/>
      <c r="F58" s="140"/>
      <c r="G58" s="140">
        <f>SUM(G25-G55)</f>
        <v>167155</v>
      </c>
      <c r="H58" s="140"/>
      <c r="I58" s="140"/>
      <c r="J58" s="137">
        <f t="shared" ref="J58:AB58" si="13">SUM(J25)-J55</f>
        <v>194171</v>
      </c>
      <c r="K58" s="137">
        <f t="shared" si="13"/>
        <v>10000.190000000002</v>
      </c>
      <c r="L58" s="137">
        <f t="shared" si="13"/>
        <v>31599</v>
      </c>
      <c r="M58" s="137">
        <f t="shared" si="13"/>
        <v>40024.040000000008</v>
      </c>
      <c r="N58" s="137">
        <f t="shared" si="13"/>
        <v>4064</v>
      </c>
      <c r="O58" s="137">
        <f t="shared" si="13"/>
        <v>52460</v>
      </c>
      <c r="P58" s="137">
        <f t="shared" si="13"/>
        <v>55820.040000000008</v>
      </c>
      <c r="Q58" s="137">
        <f t="shared" si="13"/>
        <v>49545</v>
      </c>
      <c r="R58" s="137">
        <f t="shared" si="13"/>
        <v>55003.040000000008</v>
      </c>
      <c r="S58" s="137">
        <f t="shared" si="13"/>
        <v>109916</v>
      </c>
      <c r="T58" s="137">
        <f t="shared" si="13"/>
        <v>110356.5</v>
      </c>
      <c r="U58" s="137">
        <f t="shared" si="13"/>
        <v>136545</v>
      </c>
      <c r="V58" s="137">
        <f t="shared" si="13"/>
        <v>79269.700000000012</v>
      </c>
      <c r="W58" s="137">
        <f t="shared" si="13"/>
        <v>111002.75</v>
      </c>
      <c r="X58" s="137">
        <f t="shared" si="13"/>
        <v>98812</v>
      </c>
      <c r="Y58" s="137">
        <f t="shared" si="13"/>
        <v>120637.5</v>
      </c>
      <c r="Z58" s="137">
        <f t="shared" si="13"/>
        <v>124243.52000000002</v>
      </c>
      <c r="AA58" s="137">
        <f t="shared" si="13"/>
        <v>122898</v>
      </c>
      <c r="AB58" s="137">
        <f t="shared" si="13"/>
        <v>96430</v>
      </c>
    </row>
    <row r="59" spans="1:28" x14ac:dyDescent="0.25">
      <c r="A59" s="26"/>
      <c r="B59" s="14"/>
      <c r="C59" s="14"/>
      <c r="D59" s="14"/>
      <c r="E59" s="14"/>
      <c r="F59" s="14"/>
      <c r="G59" s="14"/>
      <c r="H59" s="14"/>
      <c r="I59" s="14"/>
      <c r="J59" s="11"/>
    </row>
    <row r="60" spans="1:28" x14ac:dyDescent="0.25">
      <c r="A60" s="26"/>
      <c r="B60" s="164">
        <v>45614</v>
      </c>
      <c r="C60" s="14"/>
      <c r="D60" s="14"/>
      <c r="E60" s="14"/>
      <c r="F60" s="14"/>
      <c r="G60" s="14"/>
      <c r="H60" s="14"/>
      <c r="I60" s="14"/>
      <c r="J60" s="11"/>
    </row>
  </sheetData>
  <mergeCells count="2">
    <mergeCell ref="A1:J1"/>
    <mergeCell ref="A2:J2"/>
  </mergeCells>
  <phoneticPr fontId="2" type="noConversion"/>
  <printOptions horizontalCentered="1" gridLines="1"/>
  <pageMargins left="0.25" right="0.25" top="0.75" bottom="0.75" header="0.3" footer="0.3"/>
  <pageSetup scale="93" fitToWidth="0" fitToHeight="0" orientation="landscape" horizontalDpi="4294967295" verticalDpi="4294967295" r:id="rId1"/>
  <headerFooter alignWithMargins="0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IU25"/>
  <sheetViews>
    <sheetView zoomScaleNormal="100" workbookViewId="0">
      <selection activeCell="AA5" sqref="AA5"/>
    </sheetView>
  </sheetViews>
  <sheetFormatPr defaultColWidth="9.33203125" defaultRowHeight="13.2" x14ac:dyDescent="0.25"/>
  <cols>
    <col min="1" max="1" width="7.6640625" style="72" bestFit="1" customWidth="1"/>
    <col min="2" max="2" width="30.109375" style="1" bestFit="1" customWidth="1"/>
    <col min="3" max="4" width="12" style="1" hidden="1" customWidth="1"/>
    <col min="5" max="5" width="12.33203125" style="1" hidden="1" customWidth="1"/>
    <col min="6" max="6" width="12" style="1" hidden="1" customWidth="1"/>
    <col min="7" max="7" width="11" style="1" hidden="1" customWidth="1"/>
    <col min="8" max="8" width="12.44140625" style="1" hidden="1" customWidth="1"/>
    <col min="9" max="9" width="12.33203125" style="1" hidden="1" customWidth="1"/>
    <col min="10" max="10" width="10.6640625" style="1" hidden="1" customWidth="1"/>
    <col min="11" max="12" width="11.33203125" style="1" hidden="1" customWidth="1"/>
    <col min="13" max="13" width="13.5546875" style="1" hidden="1" customWidth="1"/>
    <col min="14" max="14" width="10.6640625" style="1" bestFit="1" customWidth="1"/>
    <col min="15" max="15" width="10.6640625" style="1" hidden="1" customWidth="1"/>
    <col min="16" max="17" width="10.6640625" style="1" bestFit="1" customWidth="1"/>
    <col min="18" max="18" width="10.6640625" style="1" hidden="1" customWidth="1"/>
    <col min="19" max="19" width="10.6640625" style="1" bestFit="1" customWidth="1"/>
    <col min="20" max="20" width="10.6640625" style="1" hidden="1" customWidth="1"/>
    <col min="21" max="22" width="10.6640625" style="1" bestFit="1" customWidth="1"/>
    <col min="23" max="23" width="12" style="1" bestFit="1" customWidth="1"/>
    <col min="24" max="24" width="13.5546875" style="1" bestFit="1" customWidth="1"/>
    <col min="25" max="25" width="10.6640625" style="1" bestFit="1" customWidth="1"/>
    <col min="26" max="26" width="12.33203125" style="1" bestFit="1" customWidth="1"/>
    <col min="27" max="16384" width="9.33203125" style="1"/>
  </cols>
  <sheetData>
    <row r="1" spans="1:255" ht="15.6" x14ac:dyDescent="0.3">
      <c r="A1" s="182" t="s">
        <v>337</v>
      </c>
      <c r="B1" s="182"/>
      <c r="C1" s="182"/>
      <c r="D1" s="182"/>
      <c r="E1" s="182"/>
      <c r="F1" s="182"/>
      <c r="G1" s="182"/>
      <c r="H1" s="182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 t="s">
        <v>332</v>
      </c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 t="s">
        <v>332</v>
      </c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 t="s">
        <v>332</v>
      </c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 t="s">
        <v>332</v>
      </c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 t="s">
        <v>332</v>
      </c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 t="s">
        <v>332</v>
      </c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 t="s">
        <v>332</v>
      </c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74" t="s">
        <v>332</v>
      </c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 t="s">
        <v>332</v>
      </c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 t="s">
        <v>332</v>
      </c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 t="s">
        <v>332</v>
      </c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 t="s">
        <v>332</v>
      </c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 t="s">
        <v>332</v>
      </c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  <c r="IR1" s="74"/>
      <c r="IS1" s="74"/>
      <c r="IT1" s="74"/>
      <c r="IU1" s="74"/>
    </row>
    <row r="2" spans="1:255" x14ac:dyDescent="0.25">
      <c r="A2" s="183" t="s">
        <v>362</v>
      </c>
      <c r="B2" s="183"/>
      <c r="C2" s="183"/>
      <c r="D2" s="183"/>
      <c r="E2" s="183"/>
      <c r="F2" s="183"/>
      <c r="G2" s="183"/>
      <c r="H2" s="183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 t="s">
        <v>243</v>
      </c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 t="s">
        <v>243</v>
      </c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 t="s">
        <v>243</v>
      </c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 t="s">
        <v>243</v>
      </c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 t="s">
        <v>243</v>
      </c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 t="s">
        <v>243</v>
      </c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 t="s">
        <v>243</v>
      </c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 t="s">
        <v>243</v>
      </c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 t="s">
        <v>243</v>
      </c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 t="s">
        <v>243</v>
      </c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 t="s">
        <v>243</v>
      </c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 t="s">
        <v>243</v>
      </c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 t="s">
        <v>243</v>
      </c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</row>
    <row r="3" spans="1:255" s="17" customFormat="1" x14ac:dyDescent="0.25">
      <c r="A3" s="26" t="s">
        <v>56</v>
      </c>
      <c r="B3" s="98" t="s">
        <v>331</v>
      </c>
      <c r="C3" s="78" t="s">
        <v>225</v>
      </c>
      <c r="D3" s="78" t="s">
        <v>298</v>
      </c>
      <c r="E3" s="78" t="s">
        <v>335</v>
      </c>
      <c r="F3" s="78" t="s">
        <v>307</v>
      </c>
      <c r="G3" s="78" t="s">
        <v>300</v>
      </c>
      <c r="H3" s="78" t="s">
        <v>351</v>
      </c>
      <c r="I3" s="98" t="s">
        <v>338</v>
      </c>
      <c r="J3" s="129" t="s">
        <v>365</v>
      </c>
      <c r="K3" s="130" t="s">
        <v>372</v>
      </c>
      <c r="L3" s="121" t="s">
        <v>369</v>
      </c>
      <c r="M3" s="78" t="s">
        <v>373</v>
      </c>
      <c r="N3" s="78" t="s">
        <v>397</v>
      </c>
      <c r="O3" s="78" t="s">
        <v>384</v>
      </c>
      <c r="P3" s="121" t="s">
        <v>418</v>
      </c>
      <c r="Q3" s="78" t="s">
        <v>427</v>
      </c>
      <c r="R3" s="78" t="s">
        <v>419</v>
      </c>
      <c r="S3" s="78" t="s">
        <v>437</v>
      </c>
      <c r="T3" s="78" t="s">
        <v>429</v>
      </c>
      <c r="U3" s="121" t="s">
        <v>440</v>
      </c>
      <c r="V3" s="78" t="s">
        <v>435</v>
      </c>
      <c r="W3" s="78" t="s">
        <v>459</v>
      </c>
      <c r="X3" s="166" t="s">
        <v>460</v>
      </c>
      <c r="Y3" s="171" t="s">
        <v>461</v>
      </c>
      <c r="Z3" s="171" t="s">
        <v>463</v>
      </c>
      <c r="AA3" s="98" t="s">
        <v>482</v>
      </c>
    </row>
    <row r="4" spans="1:255" s="17" customFormat="1" ht="5.25" customHeight="1" x14ac:dyDescent="0.25">
      <c r="A4" s="26"/>
      <c r="B4" s="98"/>
      <c r="C4" s="78"/>
      <c r="D4" s="78"/>
      <c r="E4" s="78"/>
      <c r="F4" s="78"/>
      <c r="G4" s="78"/>
      <c r="H4" s="78"/>
      <c r="I4" s="98"/>
      <c r="J4" s="19"/>
      <c r="K4" s="19"/>
      <c r="AA4" s="98"/>
    </row>
    <row r="5" spans="1:255" s="17" customFormat="1" ht="13.8" thickBot="1" x14ac:dyDescent="0.3">
      <c r="A5" s="26"/>
      <c r="B5" s="105" t="s">
        <v>319</v>
      </c>
      <c r="C5" s="98"/>
      <c r="D5" s="98"/>
      <c r="E5" s="80">
        <v>140140</v>
      </c>
      <c r="F5" s="80"/>
      <c r="G5" s="98"/>
      <c r="H5" s="80">
        <v>109345</v>
      </c>
      <c r="I5" s="19">
        <v>69163</v>
      </c>
      <c r="J5" s="19">
        <v>69163</v>
      </c>
      <c r="K5" s="33">
        <v>153181</v>
      </c>
      <c r="L5" s="19"/>
      <c r="M5" s="33">
        <v>11404</v>
      </c>
      <c r="N5" s="19">
        <v>20496</v>
      </c>
      <c r="O5" s="33">
        <v>4683</v>
      </c>
      <c r="P5" s="19">
        <v>16860</v>
      </c>
      <c r="Q5" s="33">
        <v>27196</v>
      </c>
      <c r="R5" s="33">
        <v>36239</v>
      </c>
      <c r="S5" s="33">
        <v>198930.22</v>
      </c>
      <c r="T5" s="59">
        <v>27196</v>
      </c>
      <c r="U5" s="33">
        <v>200811</v>
      </c>
      <c r="V5" s="19">
        <v>91177</v>
      </c>
      <c r="W5" s="33">
        <v>91177</v>
      </c>
      <c r="X5" s="19">
        <v>16159.52</v>
      </c>
      <c r="Y5" s="19">
        <v>6699</v>
      </c>
      <c r="Z5" s="16">
        <v>11485</v>
      </c>
      <c r="AA5" s="33">
        <v>20483</v>
      </c>
    </row>
    <row r="6" spans="1:255" x14ac:dyDescent="0.25">
      <c r="A6" s="105" t="s">
        <v>0</v>
      </c>
      <c r="B6" s="35"/>
      <c r="C6" s="35"/>
      <c r="D6" s="35"/>
      <c r="E6" s="35"/>
      <c r="F6" s="35"/>
      <c r="G6" s="35"/>
      <c r="H6" s="35"/>
      <c r="I6" s="11"/>
      <c r="J6" s="11"/>
      <c r="K6" s="11"/>
      <c r="L6" s="11"/>
      <c r="M6" s="36"/>
      <c r="N6" s="11"/>
      <c r="O6" s="11"/>
      <c r="P6" s="11"/>
      <c r="U6" s="11"/>
      <c r="W6" s="11"/>
      <c r="X6" s="35"/>
      <c r="Z6" s="11"/>
      <c r="AA6" s="35"/>
    </row>
    <row r="7" spans="1:255" x14ac:dyDescent="0.25">
      <c r="A7" s="158">
        <v>340.05</v>
      </c>
      <c r="B7" s="35" t="s">
        <v>1</v>
      </c>
      <c r="C7" s="10">
        <v>114345</v>
      </c>
      <c r="D7" s="10">
        <v>115581</v>
      </c>
      <c r="E7" s="10">
        <v>121654</v>
      </c>
      <c r="F7" s="10">
        <v>121654</v>
      </c>
      <c r="G7" s="106">
        <f>SUM(F7/E7)</f>
        <v>1</v>
      </c>
      <c r="H7" s="10">
        <v>118893</v>
      </c>
      <c r="I7" s="11">
        <v>115762.6</v>
      </c>
      <c r="J7" s="11">
        <v>129581</v>
      </c>
      <c r="K7" s="11">
        <v>141292</v>
      </c>
      <c r="L7" s="11">
        <v>141292</v>
      </c>
      <c r="M7" s="11">
        <v>170740</v>
      </c>
      <c r="N7" s="11">
        <v>172675</v>
      </c>
      <c r="O7" s="11">
        <v>179736</v>
      </c>
      <c r="P7" s="11">
        <v>182858</v>
      </c>
      <c r="Q7" s="11">
        <v>185542</v>
      </c>
      <c r="R7" s="11">
        <v>185542</v>
      </c>
      <c r="S7" s="11">
        <v>182183</v>
      </c>
      <c r="T7" s="11">
        <v>182183</v>
      </c>
      <c r="U7" s="11">
        <v>164184</v>
      </c>
      <c r="V7" s="11">
        <v>166596</v>
      </c>
      <c r="W7" s="11">
        <v>171203</v>
      </c>
      <c r="X7" s="11">
        <v>173691</v>
      </c>
      <c r="Y7" s="11">
        <v>175144</v>
      </c>
      <c r="Z7" s="11">
        <v>174000</v>
      </c>
      <c r="AA7" s="11">
        <v>176000</v>
      </c>
    </row>
    <row r="8" spans="1:255" x14ac:dyDescent="0.25">
      <c r="A8" s="158">
        <v>340.06</v>
      </c>
      <c r="B8" s="35" t="s">
        <v>236</v>
      </c>
      <c r="C8" s="10">
        <v>509</v>
      </c>
      <c r="D8" s="10">
        <v>16</v>
      </c>
      <c r="E8" s="10">
        <v>191</v>
      </c>
      <c r="F8" s="10">
        <v>116</v>
      </c>
      <c r="G8" s="106">
        <f>SUM(F8/E8)</f>
        <v>0.60732984293193715</v>
      </c>
      <c r="H8" s="10">
        <v>158</v>
      </c>
      <c r="I8" s="11">
        <v>125</v>
      </c>
      <c r="J8" s="11">
        <v>168</v>
      </c>
      <c r="K8" s="11">
        <v>239</v>
      </c>
      <c r="L8" s="11">
        <v>188</v>
      </c>
      <c r="M8" s="11">
        <v>100</v>
      </c>
      <c r="N8" s="11">
        <v>60</v>
      </c>
      <c r="O8" s="11">
        <v>100</v>
      </c>
      <c r="P8" s="11">
        <v>68</v>
      </c>
      <c r="Q8" s="11">
        <v>74</v>
      </c>
      <c r="R8" s="11">
        <v>66</v>
      </c>
      <c r="S8" s="11">
        <v>103</v>
      </c>
      <c r="T8" s="11">
        <v>93</v>
      </c>
      <c r="U8" s="11">
        <v>100</v>
      </c>
      <c r="V8" s="11">
        <v>100</v>
      </c>
      <c r="W8" s="11">
        <v>76</v>
      </c>
      <c r="X8" s="11">
        <v>55</v>
      </c>
      <c r="Y8" s="11">
        <v>20</v>
      </c>
      <c r="Z8" s="11">
        <v>36</v>
      </c>
      <c r="AA8" s="11">
        <v>100</v>
      </c>
    </row>
    <row r="9" spans="1:255" x14ac:dyDescent="0.25">
      <c r="A9" s="158">
        <v>340.07</v>
      </c>
      <c r="B9" s="35" t="s">
        <v>442</v>
      </c>
      <c r="C9" s="10">
        <v>0</v>
      </c>
      <c r="D9" s="10">
        <v>398</v>
      </c>
      <c r="E9" s="10">
        <v>0</v>
      </c>
      <c r="F9" s="10">
        <v>0</v>
      </c>
      <c r="G9" s="106">
        <v>0</v>
      </c>
      <c r="H9" s="10">
        <v>0</v>
      </c>
      <c r="I9" s="11">
        <v>0</v>
      </c>
      <c r="J9" s="11"/>
      <c r="K9" s="11">
        <v>0</v>
      </c>
      <c r="L9" s="11"/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/>
      <c r="U9" s="11">
        <v>0</v>
      </c>
      <c r="V9" s="11">
        <v>0</v>
      </c>
      <c r="W9" s="11">
        <v>9364</v>
      </c>
      <c r="X9" s="11">
        <v>9000</v>
      </c>
      <c r="Y9" s="11">
        <v>0</v>
      </c>
      <c r="Z9" s="11">
        <v>0</v>
      </c>
      <c r="AA9" s="11">
        <v>0</v>
      </c>
    </row>
    <row r="10" spans="1:255" ht="13.8" thickBot="1" x14ac:dyDescent="0.3">
      <c r="A10" s="159"/>
      <c r="B10" s="111" t="s">
        <v>237</v>
      </c>
      <c r="C10" s="56">
        <f>SUM(C7:C9)</f>
        <v>114854</v>
      </c>
      <c r="D10" s="56">
        <f>SUM(D7:D9)</f>
        <v>115995</v>
      </c>
      <c r="E10" s="56">
        <f>SUM(E7:E9)</f>
        <v>121845</v>
      </c>
      <c r="F10" s="56">
        <f>SUM(F7:F9)</f>
        <v>121770</v>
      </c>
      <c r="G10" s="118">
        <f>SUM(F10/E10)</f>
        <v>0.99938446386802904</v>
      </c>
      <c r="H10" s="55">
        <f>SUM(H7:H9)</f>
        <v>119051</v>
      </c>
      <c r="I10" s="55">
        <f>SUM(I7:I9)</f>
        <v>115887.6</v>
      </c>
      <c r="J10" s="55">
        <f>SUM(J7:J9)</f>
        <v>129749</v>
      </c>
      <c r="K10" s="110">
        <f>SUM(K7:K9)</f>
        <v>141531</v>
      </c>
      <c r="L10" s="110">
        <f>SUM(L7:L8)</f>
        <v>141480</v>
      </c>
      <c r="M10" s="141">
        <f t="shared" ref="M10:Q10" si="0">SUM(M7:M9)</f>
        <v>170840</v>
      </c>
      <c r="N10" s="122">
        <f t="shared" si="0"/>
        <v>172735</v>
      </c>
      <c r="O10" s="122">
        <f t="shared" si="0"/>
        <v>179836</v>
      </c>
      <c r="P10" s="122">
        <f t="shared" si="0"/>
        <v>182926</v>
      </c>
      <c r="Q10" s="122">
        <f t="shared" si="0"/>
        <v>185616</v>
      </c>
      <c r="R10" s="122">
        <f t="shared" ref="R10:Z10" si="1">SUM(R7:R9)</f>
        <v>185608</v>
      </c>
      <c r="S10" s="122">
        <f t="shared" si="1"/>
        <v>182286</v>
      </c>
      <c r="T10" s="122">
        <f t="shared" si="1"/>
        <v>182276</v>
      </c>
      <c r="U10" s="122">
        <f t="shared" si="1"/>
        <v>164284</v>
      </c>
      <c r="V10" s="122">
        <f t="shared" si="1"/>
        <v>166696</v>
      </c>
      <c r="W10" s="122">
        <f t="shared" si="1"/>
        <v>180643</v>
      </c>
      <c r="X10" s="122">
        <f t="shared" si="1"/>
        <v>182746</v>
      </c>
      <c r="Y10" s="122">
        <f t="shared" si="1"/>
        <v>175164</v>
      </c>
      <c r="Z10" s="122">
        <f t="shared" si="1"/>
        <v>174036</v>
      </c>
      <c r="AA10" s="11">
        <f>SUM(AA7:AA9)</f>
        <v>176100</v>
      </c>
    </row>
    <row r="11" spans="1:255" ht="13.8" thickBot="1" x14ac:dyDescent="0.3">
      <c r="A11" s="161"/>
      <c r="B11" s="124" t="s">
        <v>320</v>
      </c>
      <c r="C11" s="125"/>
      <c r="D11" s="125"/>
      <c r="E11" s="126">
        <f>SUM(E10)+E5</f>
        <v>261985</v>
      </c>
      <c r="F11" s="125"/>
      <c r="G11" s="125"/>
      <c r="H11" s="126">
        <f t="shared" ref="H11:Q11" si="2">SUM(H10+H5)</f>
        <v>228396</v>
      </c>
      <c r="I11" s="126">
        <f t="shared" si="2"/>
        <v>185050.6</v>
      </c>
      <c r="J11" s="126">
        <f t="shared" si="2"/>
        <v>198912</v>
      </c>
      <c r="K11" s="56">
        <f t="shared" si="2"/>
        <v>294712</v>
      </c>
      <c r="L11" s="56">
        <f t="shared" si="2"/>
        <v>141480</v>
      </c>
      <c r="M11" s="55">
        <f t="shared" si="2"/>
        <v>182244</v>
      </c>
      <c r="N11" s="134">
        <f t="shared" si="2"/>
        <v>193231</v>
      </c>
      <c r="O11" s="134">
        <f t="shared" si="2"/>
        <v>184519</v>
      </c>
      <c r="P11" s="134">
        <f t="shared" si="2"/>
        <v>199786</v>
      </c>
      <c r="Q11" s="134">
        <f t="shared" si="2"/>
        <v>212812</v>
      </c>
      <c r="R11" s="134">
        <f t="shared" ref="R11:AA11" si="3">SUM(R10+R5)</f>
        <v>221847</v>
      </c>
      <c r="S11" s="134">
        <f t="shared" si="3"/>
        <v>381216.22</v>
      </c>
      <c r="T11" s="134">
        <f t="shared" si="3"/>
        <v>209472</v>
      </c>
      <c r="U11" s="134">
        <f t="shared" si="3"/>
        <v>365095</v>
      </c>
      <c r="V11" s="134">
        <f t="shared" si="3"/>
        <v>257873</v>
      </c>
      <c r="W11" s="134">
        <f t="shared" si="3"/>
        <v>271820</v>
      </c>
      <c r="X11" s="134">
        <f t="shared" si="3"/>
        <v>198905.52</v>
      </c>
      <c r="Y11" s="134">
        <f t="shared" si="3"/>
        <v>181863</v>
      </c>
      <c r="Z11" s="134">
        <f t="shared" si="3"/>
        <v>185521</v>
      </c>
      <c r="AA11" s="134">
        <f t="shared" si="3"/>
        <v>196583</v>
      </c>
    </row>
    <row r="12" spans="1:255" x14ac:dyDescent="0.25">
      <c r="A12" s="158"/>
      <c r="B12" s="35"/>
      <c r="C12" s="35"/>
      <c r="D12" s="35"/>
      <c r="E12" s="35"/>
      <c r="F12" s="35"/>
      <c r="G12" s="35"/>
      <c r="H12" s="35"/>
      <c r="I12" s="35"/>
      <c r="J12" s="11"/>
      <c r="K12" s="11"/>
      <c r="M12" s="36"/>
      <c r="O12" s="11"/>
      <c r="X12" s="35"/>
      <c r="AA12" s="35"/>
    </row>
    <row r="13" spans="1:255" x14ac:dyDescent="0.25">
      <c r="A13" s="158" t="s">
        <v>228</v>
      </c>
      <c r="B13" s="35"/>
      <c r="C13" s="35"/>
      <c r="D13" s="35"/>
      <c r="E13" s="35"/>
      <c r="F13" s="35"/>
      <c r="G13" s="35"/>
      <c r="H13" s="35"/>
      <c r="I13" s="35"/>
      <c r="J13" s="11"/>
      <c r="K13" s="11"/>
      <c r="M13" s="36"/>
      <c r="O13" s="11"/>
      <c r="X13" s="35"/>
      <c r="AA13" s="35"/>
    </row>
    <row r="14" spans="1:255" x14ac:dyDescent="0.25">
      <c r="A14" s="158">
        <v>432</v>
      </c>
      <c r="B14" s="14" t="s">
        <v>238</v>
      </c>
      <c r="C14" s="14">
        <v>11043</v>
      </c>
      <c r="D14" s="14">
        <v>15539</v>
      </c>
      <c r="E14" s="14">
        <v>8241</v>
      </c>
      <c r="F14" s="14">
        <v>8241</v>
      </c>
      <c r="G14" s="106">
        <f>SUM(F14/E14)</f>
        <v>1</v>
      </c>
      <c r="H14" s="11">
        <v>11358</v>
      </c>
      <c r="I14" s="11">
        <v>13000</v>
      </c>
      <c r="J14" s="11">
        <v>24005</v>
      </c>
      <c r="K14" s="11">
        <v>26818</v>
      </c>
      <c r="L14" s="11">
        <v>13366</v>
      </c>
      <c r="M14" s="16">
        <v>17000</v>
      </c>
      <c r="N14" s="11">
        <v>12747</v>
      </c>
      <c r="O14" s="11">
        <v>19000</v>
      </c>
      <c r="P14" s="11">
        <v>26310</v>
      </c>
      <c r="Q14" s="11">
        <v>13831</v>
      </c>
      <c r="R14" s="11">
        <v>4781</v>
      </c>
      <c r="S14" s="11">
        <v>8652</v>
      </c>
      <c r="T14" s="11">
        <v>8652</v>
      </c>
      <c r="U14" s="11">
        <v>21000</v>
      </c>
      <c r="V14" s="11">
        <v>26000</v>
      </c>
      <c r="W14" s="11">
        <v>18258</v>
      </c>
      <c r="X14" s="11">
        <v>26000</v>
      </c>
      <c r="Y14" s="11">
        <v>13229</v>
      </c>
      <c r="Z14" s="11">
        <v>26000</v>
      </c>
      <c r="AA14" s="11">
        <v>20000</v>
      </c>
    </row>
    <row r="15" spans="1:255" x14ac:dyDescent="0.25">
      <c r="A15" s="158">
        <v>433</v>
      </c>
      <c r="B15" s="14" t="s">
        <v>142</v>
      </c>
      <c r="C15" s="14">
        <v>4793</v>
      </c>
      <c r="D15" s="14">
        <v>11027</v>
      </c>
      <c r="E15" s="14">
        <v>9869</v>
      </c>
      <c r="F15" s="14">
        <v>9073</v>
      </c>
      <c r="G15" s="106">
        <f t="shared" ref="G15:G25" si="4">SUM(F15/E15)</f>
        <v>0.91934339852062008</v>
      </c>
      <c r="H15" s="11">
        <v>2908</v>
      </c>
      <c r="I15" s="11">
        <v>10000</v>
      </c>
      <c r="J15" s="11">
        <v>3162</v>
      </c>
      <c r="K15" s="11">
        <v>4231</v>
      </c>
      <c r="L15" s="11">
        <v>2978</v>
      </c>
      <c r="M15" s="11">
        <v>5000</v>
      </c>
      <c r="N15" s="11">
        <v>9508</v>
      </c>
      <c r="O15" s="11">
        <v>10000</v>
      </c>
      <c r="P15" s="11">
        <v>6250</v>
      </c>
      <c r="Q15" s="11">
        <v>1900</v>
      </c>
      <c r="R15" s="11">
        <v>1900</v>
      </c>
      <c r="S15" s="11">
        <v>1900</v>
      </c>
      <c r="T15" s="11">
        <v>1900</v>
      </c>
      <c r="U15" s="11">
        <v>5000</v>
      </c>
      <c r="V15" s="11">
        <v>5000</v>
      </c>
      <c r="W15" s="11">
        <v>2500</v>
      </c>
      <c r="X15" s="11">
        <v>5000</v>
      </c>
      <c r="Y15" s="11">
        <v>1900</v>
      </c>
      <c r="Z15" s="11">
        <v>5000</v>
      </c>
      <c r="AA15" s="11">
        <v>5000</v>
      </c>
    </row>
    <row r="16" spans="1:255" x14ac:dyDescent="0.25">
      <c r="A16" s="158">
        <v>435</v>
      </c>
      <c r="B16" s="14" t="s">
        <v>277</v>
      </c>
      <c r="C16" s="14">
        <v>0</v>
      </c>
      <c r="D16" s="14">
        <v>0</v>
      </c>
      <c r="E16" s="14">
        <v>0</v>
      </c>
      <c r="F16" s="14">
        <v>0</v>
      </c>
      <c r="G16" s="106" t="e">
        <f t="shared" si="4"/>
        <v>#DIV/0!</v>
      </c>
      <c r="H16" s="11">
        <v>0</v>
      </c>
      <c r="I16" s="11">
        <v>5000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</row>
    <row r="17" spans="1:27" x14ac:dyDescent="0.25">
      <c r="A17" s="158">
        <v>436</v>
      </c>
      <c r="B17" s="14" t="s">
        <v>144</v>
      </c>
      <c r="C17" s="14">
        <v>0</v>
      </c>
      <c r="D17" s="14">
        <v>1925</v>
      </c>
      <c r="E17" s="14">
        <v>0</v>
      </c>
      <c r="F17" s="14">
        <v>0</v>
      </c>
      <c r="G17" s="106" t="e">
        <f t="shared" si="4"/>
        <v>#DIV/0!</v>
      </c>
      <c r="H17" s="11">
        <v>0</v>
      </c>
      <c r="I17" s="11">
        <v>2000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710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5000</v>
      </c>
      <c r="Y17" s="11">
        <v>0</v>
      </c>
      <c r="Z17" s="11">
        <v>5000</v>
      </c>
      <c r="AA17" s="11">
        <v>5000</v>
      </c>
    </row>
    <row r="18" spans="1:27" x14ac:dyDescent="0.25">
      <c r="A18" s="158">
        <v>438</v>
      </c>
      <c r="B18" s="14" t="s">
        <v>239</v>
      </c>
      <c r="C18" s="14">
        <v>131671</v>
      </c>
      <c r="D18" s="14">
        <v>41134</v>
      </c>
      <c r="E18" s="14">
        <v>33672</v>
      </c>
      <c r="F18" s="14">
        <v>16290</v>
      </c>
      <c r="G18" s="106">
        <f t="shared" si="4"/>
        <v>0.48378474697077689</v>
      </c>
      <c r="H18" s="11">
        <v>26422</v>
      </c>
      <c r="I18" s="11">
        <v>30000</v>
      </c>
      <c r="J18" s="11">
        <v>33412</v>
      </c>
      <c r="K18" s="11">
        <v>46504</v>
      </c>
      <c r="L18" s="11">
        <v>1309</v>
      </c>
      <c r="M18" s="16">
        <v>10000</v>
      </c>
      <c r="N18" s="11">
        <v>0</v>
      </c>
      <c r="O18" s="11">
        <v>5000</v>
      </c>
      <c r="P18" s="11">
        <v>359</v>
      </c>
      <c r="Q18" s="11">
        <v>0</v>
      </c>
      <c r="R18" s="11">
        <v>0</v>
      </c>
      <c r="S18" s="11">
        <v>0</v>
      </c>
      <c r="T18" s="11">
        <v>0</v>
      </c>
      <c r="U18" s="11">
        <v>5000</v>
      </c>
      <c r="V18" s="11">
        <v>5000</v>
      </c>
      <c r="W18" s="11">
        <v>0</v>
      </c>
      <c r="X18" s="11">
        <v>5000</v>
      </c>
      <c r="Y18" s="11">
        <v>0</v>
      </c>
      <c r="Z18" s="11">
        <v>5000</v>
      </c>
      <c r="AA18" s="11">
        <v>5000</v>
      </c>
    </row>
    <row r="19" spans="1:27" x14ac:dyDescent="0.25">
      <c r="A19" s="158">
        <v>439</v>
      </c>
      <c r="B19" s="14" t="s">
        <v>240</v>
      </c>
      <c r="C19" s="14">
        <v>31079</v>
      </c>
      <c r="D19" s="14">
        <v>108916</v>
      </c>
      <c r="E19" s="14">
        <v>100856</v>
      </c>
      <c r="F19" s="14">
        <v>0</v>
      </c>
      <c r="G19" s="106">
        <f t="shared" si="4"/>
        <v>0</v>
      </c>
      <c r="H19" s="11">
        <v>103695</v>
      </c>
      <c r="I19" s="11">
        <v>100000</v>
      </c>
      <c r="J19" s="11">
        <v>0</v>
      </c>
      <c r="K19" s="11">
        <v>207499</v>
      </c>
      <c r="L19" s="11">
        <v>0</v>
      </c>
      <c r="M19" s="16">
        <v>150000</v>
      </c>
      <c r="N19" s="11">
        <v>166275</v>
      </c>
      <c r="O19" s="11">
        <v>145000</v>
      </c>
      <c r="P19" s="11">
        <v>150000</v>
      </c>
      <c r="Q19" s="11">
        <v>146639</v>
      </c>
      <c r="R19" s="11">
        <v>146639</v>
      </c>
      <c r="S19" s="11">
        <v>0</v>
      </c>
      <c r="T19" s="11">
        <v>0</v>
      </c>
      <c r="U19" s="11">
        <v>275000</v>
      </c>
      <c r="V19" s="11">
        <v>150000</v>
      </c>
      <c r="W19" s="16">
        <v>269722</v>
      </c>
      <c r="X19" s="11">
        <v>150000</v>
      </c>
      <c r="Y19" s="11">
        <v>155252</v>
      </c>
      <c r="Z19" s="11">
        <v>150000</v>
      </c>
      <c r="AA19" s="11">
        <v>160000</v>
      </c>
    </row>
    <row r="20" spans="1:27" x14ac:dyDescent="0.25">
      <c r="A20" s="26"/>
      <c r="B20" s="14"/>
      <c r="C20" s="14"/>
      <c r="D20" s="14"/>
      <c r="E20" s="14"/>
      <c r="F20" s="14"/>
      <c r="G20" s="106"/>
      <c r="H20" s="11"/>
      <c r="I20" s="35"/>
      <c r="J20" s="11"/>
      <c r="K20" s="11"/>
      <c r="L20" s="11"/>
      <c r="M20" s="36"/>
      <c r="N20" s="11"/>
      <c r="O20" s="11"/>
      <c r="U20" s="11"/>
      <c r="X20" s="11"/>
      <c r="Y20" s="11"/>
      <c r="Z20" s="11"/>
      <c r="AA20" s="35"/>
    </row>
    <row r="21" spans="1:27" ht="13.8" thickBot="1" x14ac:dyDescent="0.3">
      <c r="A21" s="116"/>
      <c r="B21" s="117" t="s">
        <v>233</v>
      </c>
      <c r="C21" s="59">
        <f>SUM(C14:C20)</f>
        <v>178586</v>
      </c>
      <c r="D21" s="59">
        <f>SUM(D14:D20)</f>
        <v>178541</v>
      </c>
      <c r="E21" s="59">
        <f>SUM(E14:E20)</f>
        <v>152638</v>
      </c>
      <c r="F21" s="59">
        <f>SUM(F14:F20)</f>
        <v>33604</v>
      </c>
      <c r="G21" s="118">
        <f t="shared" si="4"/>
        <v>0.22015487624313737</v>
      </c>
      <c r="H21" s="55">
        <f>SUM(H14:H20)</f>
        <v>144383</v>
      </c>
      <c r="I21" s="55">
        <f>SUM(I14:I20)</f>
        <v>160000</v>
      </c>
      <c r="J21" s="55">
        <f t="shared" ref="J21:N21" si="5">SUM(J14:J19)</f>
        <v>60579</v>
      </c>
      <c r="K21" s="55">
        <f t="shared" si="5"/>
        <v>285052</v>
      </c>
      <c r="L21" s="55">
        <f t="shared" si="5"/>
        <v>17653</v>
      </c>
      <c r="M21" s="55">
        <f t="shared" si="5"/>
        <v>182000</v>
      </c>
      <c r="N21" s="55">
        <f t="shared" si="5"/>
        <v>188530</v>
      </c>
      <c r="O21" s="55">
        <f t="shared" ref="O21:AA21" si="6">SUM(O14:O19)</f>
        <v>179000</v>
      </c>
      <c r="P21" s="55">
        <f t="shared" si="6"/>
        <v>183629</v>
      </c>
      <c r="Q21" s="55">
        <f t="shared" si="6"/>
        <v>162370</v>
      </c>
      <c r="R21" s="55">
        <f t="shared" si="6"/>
        <v>153320</v>
      </c>
      <c r="S21" s="55">
        <f t="shared" si="6"/>
        <v>10552</v>
      </c>
      <c r="T21" s="55">
        <f t="shared" si="6"/>
        <v>10552</v>
      </c>
      <c r="U21" s="55">
        <f t="shared" si="6"/>
        <v>306000</v>
      </c>
      <c r="V21" s="55">
        <f t="shared" si="6"/>
        <v>186000</v>
      </c>
      <c r="W21" s="55">
        <f t="shared" si="6"/>
        <v>290480</v>
      </c>
      <c r="X21" s="55">
        <f t="shared" si="6"/>
        <v>191000</v>
      </c>
      <c r="Y21" s="55">
        <f t="shared" si="6"/>
        <v>170381</v>
      </c>
      <c r="Z21" s="55">
        <f t="shared" si="6"/>
        <v>191000</v>
      </c>
      <c r="AA21" s="55">
        <f t="shared" si="6"/>
        <v>195000</v>
      </c>
    </row>
    <row r="22" spans="1:27" x14ac:dyDescent="0.25">
      <c r="A22" s="26"/>
      <c r="B22" s="119"/>
      <c r="C22" s="127"/>
      <c r="D22" s="127"/>
      <c r="E22" s="127"/>
      <c r="F22" s="127"/>
      <c r="G22" s="128"/>
      <c r="H22" s="19"/>
      <c r="I22" s="35"/>
      <c r="J22" s="11"/>
      <c r="K22" s="11"/>
      <c r="L22" s="11"/>
      <c r="O22" s="11"/>
      <c r="U22" s="11"/>
      <c r="X22" s="11"/>
      <c r="Y22" s="11"/>
      <c r="Z22" s="11"/>
      <c r="AA22" s="35"/>
    </row>
    <row r="23" spans="1:27" ht="13.8" thickBot="1" x14ac:dyDescent="0.3">
      <c r="A23" s="116"/>
      <c r="B23" s="117" t="s">
        <v>293</v>
      </c>
      <c r="C23" s="59">
        <f>SUM(C10)</f>
        <v>114854</v>
      </c>
      <c r="D23" s="59">
        <f>SUM(D10)</f>
        <v>115995</v>
      </c>
      <c r="E23" s="59">
        <f>SUM(E11)</f>
        <v>261985</v>
      </c>
      <c r="F23" s="59">
        <f>SUM(F10+F5)</f>
        <v>121770</v>
      </c>
      <c r="G23" s="118">
        <f t="shared" si="4"/>
        <v>0.46479760291619748</v>
      </c>
      <c r="H23" s="55">
        <f t="shared" ref="H23:Q23" si="7">SUM(H11)</f>
        <v>228396</v>
      </c>
      <c r="I23" s="55">
        <f t="shared" si="7"/>
        <v>185050.6</v>
      </c>
      <c r="J23" s="55">
        <f t="shared" si="7"/>
        <v>198912</v>
      </c>
      <c r="K23" s="55">
        <f t="shared" si="7"/>
        <v>294712</v>
      </c>
      <c r="L23" s="55">
        <f t="shared" si="7"/>
        <v>141480</v>
      </c>
      <c r="M23" s="55">
        <f t="shared" si="7"/>
        <v>182244</v>
      </c>
      <c r="N23" s="55">
        <f t="shared" si="7"/>
        <v>193231</v>
      </c>
      <c r="O23" s="55">
        <f t="shared" si="7"/>
        <v>184519</v>
      </c>
      <c r="P23" s="55">
        <f t="shared" si="7"/>
        <v>199786</v>
      </c>
      <c r="Q23" s="55">
        <f t="shared" si="7"/>
        <v>212812</v>
      </c>
      <c r="R23" s="55">
        <f t="shared" ref="R23:AA23" si="8">SUM(R11)</f>
        <v>221847</v>
      </c>
      <c r="S23" s="55">
        <f t="shared" si="8"/>
        <v>381216.22</v>
      </c>
      <c r="T23" s="55">
        <f t="shared" si="8"/>
        <v>209472</v>
      </c>
      <c r="U23" s="55">
        <f t="shared" si="8"/>
        <v>365095</v>
      </c>
      <c r="V23" s="55">
        <f t="shared" si="8"/>
        <v>257873</v>
      </c>
      <c r="W23" s="55">
        <f t="shared" si="8"/>
        <v>271820</v>
      </c>
      <c r="X23" s="55">
        <f t="shared" si="8"/>
        <v>198905.52</v>
      </c>
      <c r="Y23" s="55">
        <f t="shared" si="8"/>
        <v>181863</v>
      </c>
      <c r="Z23" s="55">
        <f t="shared" si="8"/>
        <v>185521</v>
      </c>
      <c r="AA23" s="55">
        <f t="shared" si="8"/>
        <v>196583</v>
      </c>
    </row>
    <row r="24" spans="1:27" x14ac:dyDescent="0.25">
      <c r="A24" s="26"/>
      <c r="B24" s="119"/>
      <c r="C24" s="127"/>
      <c r="D24" s="127"/>
      <c r="E24" s="127"/>
      <c r="F24" s="127"/>
      <c r="G24" s="128"/>
      <c r="H24" s="19"/>
      <c r="I24" s="35"/>
      <c r="J24" s="11"/>
      <c r="K24" s="11"/>
      <c r="O24" s="11"/>
      <c r="U24" s="11"/>
      <c r="X24" s="11"/>
      <c r="Y24" s="11"/>
      <c r="Z24" s="11"/>
      <c r="AA24" s="35"/>
    </row>
    <row r="25" spans="1:27" ht="13.8" thickBot="1" x14ac:dyDescent="0.3">
      <c r="A25" s="116"/>
      <c r="B25" s="117" t="s">
        <v>241</v>
      </c>
      <c r="C25" s="59">
        <f>SUM(C10)-(C21)</f>
        <v>-63732</v>
      </c>
      <c r="D25" s="59">
        <f>SUM(D10)-(D21)</f>
        <v>-62546</v>
      </c>
      <c r="E25" s="59">
        <f>SUM(E11)-(E21)</f>
        <v>109347</v>
      </c>
      <c r="F25" s="59">
        <f>SUM(F10)-(F21)+F5</f>
        <v>88166</v>
      </c>
      <c r="G25" s="118">
        <f t="shared" si="4"/>
        <v>0.80629555451909973</v>
      </c>
      <c r="H25" s="59">
        <f t="shared" ref="H25:Q25" si="9">SUM(H10)-(H21)+H5</f>
        <v>84013</v>
      </c>
      <c r="I25" s="59">
        <f t="shared" si="9"/>
        <v>25050.600000000006</v>
      </c>
      <c r="J25" s="59">
        <f t="shared" si="9"/>
        <v>138333</v>
      </c>
      <c r="K25" s="59">
        <f t="shared" si="9"/>
        <v>9660</v>
      </c>
      <c r="L25" s="59">
        <f t="shared" si="9"/>
        <v>123827</v>
      </c>
      <c r="M25" s="59">
        <f t="shared" si="9"/>
        <v>244</v>
      </c>
      <c r="N25" s="59">
        <f t="shared" si="9"/>
        <v>4701</v>
      </c>
      <c r="O25" s="59">
        <f t="shared" si="9"/>
        <v>5519</v>
      </c>
      <c r="P25" s="59">
        <f t="shared" si="9"/>
        <v>16157</v>
      </c>
      <c r="Q25" s="59">
        <f t="shared" si="9"/>
        <v>50442</v>
      </c>
      <c r="R25" s="59">
        <f t="shared" ref="R25:AA25" si="10">SUM(R10)-(R21)+R5</f>
        <v>68527</v>
      </c>
      <c r="S25" s="59">
        <f t="shared" si="10"/>
        <v>370664.22</v>
      </c>
      <c r="T25" s="59">
        <f t="shared" si="10"/>
        <v>198920</v>
      </c>
      <c r="U25" s="59">
        <f t="shared" si="10"/>
        <v>59095</v>
      </c>
      <c r="V25" s="59">
        <f t="shared" si="10"/>
        <v>71873</v>
      </c>
      <c r="W25" s="59">
        <f t="shared" si="10"/>
        <v>-18660</v>
      </c>
      <c r="X25" s="59">
        <f t="shared" si="10"/>
        <v>7905.52</v>
      </c>
      <c r="Y25" s="59">
        <f t="shared" si="10"/>
        <v>11482</v>
      </c>
      <c r="Z25" s="59">
        <f t="shared" si="10"/>
        <v>-5479</v>
      </c>
      <c r="AA25" s="59">
        <f t="shared" si="10"/>
        <v>1583</v>
      </c>
    </row>
  </sheetData>
  <mergeCells count="2">
    <mergeCell ref="A1:H1"/>
    <mergeCell ref="A2:H2"/>
  </mergeCells>
  <phoneticPr fontId="2" type="noConversion"/>
  <printOptions horizontalCentered="1" gridLines="1"/>
  <pageMargins left="0.75" right="0.75" top="1" bottom="1" header="0.5" footer="0.5"/>
  <pageSetup scale="82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General</vt:lpstr>
      <vt:lpstr>Sanitation</vt:lpstr>
      <vt:lpstr>Fire</vt:lpstr>
      <vt:lpstr>Liquid Fuels</vt:lpstr>
      <vt:lpstr>Fire!Print_Area</vt:lpstr>
      <vt:lpstr>General!Print_Area</vt:lpstr>
      <vt:lpstr>'Liquid Fuels'!Print_Area</vt:lpstr>
      <vt:lpstr>Sanitation!Print_Area</vt:lpstr>
      <vt:lpstr>Fire!Print_Titles</vt:lpstr>
      <vt:lpstr>General!Print_Titles</vt:lpstr>
      <vt:lpstr>Sanitation!Print_Titles</vt:lpstr>
    </vt:vector>
  </TitlesOfParts>
  <Company>boh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</dc:creator>
  <cp:lastModifiedBy>Cathy Hartranft</cp:lastModifiedBy>
  <cp:lastPrinted>2024-11-19T14:29:08Z</cp:lastPrinted>
  <dcterms:created xsi:type="dcterms:W3CDTF">2006-08-31T14:27:10Z</dcterms:created>
  <dcterms:modified xsi:type="dcterms:W3CDTF">2024-12-03T16:01:42Z</dcterms:modified>
</cp:coreProperties>
</file>